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БТСГазар\"/>
    </mc:Choice>
  </mc:AlternateContent>
  <xr:revisionPtr revIDLastSave="0" documentId="13_ncr:1_{7354B447-F519-421F-B19B-D4D271F58E84}" xr6:coauthVersionLast="47" xr6:coauthVersionMax="47" xr10:uidLastSave="{00000000-0000-0000-0000-000000000000}"/>
  <bookViews>
    <workbookView xWindow="-120" yWindow="-120" windowWidth="29040" windowHeight="15720" tabRatio="1000" activeTab="1" xr2:uid="{00000000-000D-0000-FFFF-FFFF00000000}"/>
  </bookViews>
  <sheets>
    <sheet name="цалин" sheetId="64" r:id="rId1"/>
    <sheet name="ахмадын сан" sheetId="68" r:id="rId2"/>
    <sheet name="удаан жилийн нэмэгдэл" sheetId="70" r:id="rId3"/>
    <sheet name="Түлш, цахилгаан" sheetId="6" r:id="rId4"/>
    <sheet name="Цэвэр бохир, ус , түрээс" sheetId="11" r:id="rId5"/>
    <sheet name="Бичиг хэрэг" sheetId="5" r:id="rId6"/>
    <sheet name="210402 шатахуун" sheetId="63" r:id="rId7"/>
    <sheet name="shuudan holboo" sheetId="28" r:id="rId8"/>
    <sheet name="210405 хог хаягдал" sheetId="62" r:id="rId9"/>
    <sheet name="Нормын хувцас" sheetId="17" r:id="rId10"/>
    <sheet name="эд хогшил, у-засвар 210601-604" sheetId="60" r:id="rId11"/>
    <sheet name=" tomilolt" sheetId="38" r:id="rId12"/>
    <sheet name="БГАҮТХ 210803-210805" sheetId="61" r:id="rId13"/>
    <sheet name="БГАҮТХ ҮҮА 210806" sheetId="52" r:id="rId14"/>
    <sheet name="БГАҮТХ 210807 Газрын төлбөр " sheetId="29" r:id="rId15"/>
    <sheet name="БҮБЗардал 210901-210902" sheetId="53" r:id="rId16"/>
    <sheet name="nitin biyein tamir" sheetId="65" r:id="rId17"/>
    <sheet name="temtseen uraldaan 80305-210901" sheetId="59" r:id="rId18"/>
    <sheet name="tetgemj" sheetId="32" r:id="rId19"/>
    <sheet name="negtgel 2025" sheetId="46" r:id="rId20"/>
    <sheet name="Бусад зардлын хэмнэлт, хэтрэлт" sheetId="47" r:id="rId21"/>
    <sheet name=" tetgeber 7" sheetId="48" r:id="rId22"/>
    <sheet name="tetgeber 7a" sheetId="56" r:id="rId23"/>
    <sheet name="tetgeber 7Б" sheetId="57" r:id="rId24"/>
    <sheet name="tetgeber 7в" sheetId="58" r:id="rId25"/>
    <sheet name="Sheet3" sheetId="67" r:id="rId26"/>
  </sheets>
  <externalReferences>
    <externalReference r:id="rId2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8" i="64" l="1"/>
  <c r="N31" i="70"/>
  <c r="N6" i="70"/>
  <c r="N7" i="70"/>
  <c r="N8" i="70"/>
  <c r="N9" i="70"/>
  <c r="N10" i="70"/>
  <c r="N11" i="70"/>
  <c r="N12" i="70"/>
  <c r="N13" i="70"/>
  <c r="N14" i="70"/>
  <c r="N15" i="70"/>
  <c r="N16" i="70"/>
  <c r="N17" i="70"/>
  <c r="N18" i="70"/>
  <c r="N19" i="70"/>
  <c r="N20" i="70"/>
  <c r="N21" i="70"/>
  <c r="N22" i="70"/>
  <c r="N23" i="70"/>
  <c r="N24" i="70"/>
  <c r="N25" i="70"/>
  <c r="N26" i="70"/>
  <c r="N27" i="70"/>
  <c r="N28" i="70"/>
  <c r="N29" i="70"/>
  <c r="N30" i="70"/>
  <c r="N5" i="70"/>
  <c r="K16" i="64" l="1"/>
  <c r="J50" i="46" l="1"/>
  <c r="J53" i="46"/>
  <c r="J140" i="46"/>
  <c r="J79" i="46"/>
  <c r="J33" i="46"/>
  <c r="J58" i="46"/>
  <c r="J59" i="46"/>
  <c r="J60" i="46"/>
  <c r="J61" i="46"/>
  <c r="J62" i="46"/>
  <c r="J63" i="46"/>
  <c r="J57" i="46"/>
  <c r="J12" i="46"/>
  <c r="J44" i="46"/>
  <c r="J47" i="46"/>
  <c r="J34" i="46"/>
  <c r="J35" i="46"/>
  <c r="J36" i="46"/>
  <c r="J37" i="46"/>
  <c r="J38" i="46"/>
  <c r="J13" i="46"/>
  <c r="J14" i="46"/>
  <c r="J15" i="46"/>
  <c r="J16" i="46"/>
  <c r="F80" i="46"/>
  <c r="AA57" i="64"/>
  <c r="AA58" i="64"/>
  <c r="E58" i="64"/>
  <c r="G10" i="59" l="1"/>
  <c r="G10" i="65"/>
  <c r="F18" i="53"/>
  <c r="H11" i="62" l="1"/>
  <c r="H12" i="62" s="1"/>
  <c r="H7" i="62"/>
  <c r="H8" i="62"/>
  <c r="H9" i="62"/>
  <c r="H10" i="62"/>
  <c r="G10" i="62"/>
  <c r="G11" i="62"/>
  <c r="G9" i="62"/>
  <c r="G8" i="62"/>
  <c r="G7" i="62"/>
  <c r="G19" i="64"/>
  <c r="H18" i="46" l="1"/>
  <c r="H79" i="64"/>
  <c r="J45" i="46"/>
  <c r="G84" i="60"/>
  <c r="G85" i="60"/>
  <c r="G86" i="60"/>
  <c r="G87" i="60"/>
  <c r="G88" i="60"/>
  <c r="G89" i="60"/>
  <c r="G90" i="60"/>
  <c r="G77" i="60"/>
  <c r="G78" i="60"/>
  <c r="G79" i="60"/>
  <c r="G80" i="60"/>
  <c r="G81" i="60"/>
  <c r="G82" i="60"/>
  <c r="G83" i="60"/>
  <c r="G91" i="60"/>
  <c r="G7" i="60"/>
  <c r="G8" i="60"/>
  <c r="G9" i="60"/>
  <c r="G10" i="60"/>
  <c r="G11" i="60"/>
  <c r="G12" i="60"/>
  <c r="G13" i="60"/>
  <c r="G14" i="60"/>
  <c r="G15" i="60"/>
  <c r="G16" i="60"/>
  <c r="G17" i="60"/>
  <c r="G18" i="60"/>
  <c r="G19" i="60"/>
  <c r="G20" i="60"/>
  <c r="G21" i="60"/>
  <c r="G22" i="60"/>
  <c r="G23" i="60"/>
  <c r="G24" i="60"/>
  <c r="G25" i="60"/>
  <c r="G26" i="60"/>
  <c r="G27" i="60"/>
  <c r="G28" i="60"/>
  <c r="G29" i="60"/>
  <c r="G30" i="60"/>
  <c r="G31" i="60"/>
  <c r="G32" i="60"/>
  <c r="G33" i="60"/>
  <c r="G34" i="60"/>
  <c r="G35" i="60"/>
  <c r="G36" i="60"/>
  <c r="G37" i="60"/>
  <c r="G38" i="60"/>
  <c r="G39" i="60"/>
  <c r="G40" i="60"/>
  <c r="G41" i="60"/>
  <c r="G42" i="60"/>
  <c r="G43" i="60"/>
  <c r="G44" i="60"/>
  <c r="G45" i="60"/>
  <c r="G46" i="60"/>
  <c r="G47" i="60"/>
  <c r="G48" i="60"/>
  <c r="G49" i="60"/>
  <c r="G50" i="60"/>
  <c r="G51" i="60"/>
  <c r="G52" i="60"/>
  <c r="G53" i="60"/>
  <c r="G54" i="60"/>
  <c r="G55" i="60"/>
  <c r="G56" i="60"/>
  <c r="G57" i="60"/>
  <c r="G58" i="60"/>
  <c r="G59" i="60"/>
  <c r="G60" i="60"/>
  <c r="G61" i="60"/>
  <c r="G62" i="60"/>
  <c r="G63" i="60"/>
  <c r="G64" i="60"/>
  <c r="G65" i="60"/>
  <c r="G66" i="60"/>
  <c r="G67" i="60"/>
  <c r="G68" i="60"/>
  <c r="G69" i="60"/>
  <c r="G70" i="60"/>
  <c r="G71" i="60"/>
  <c r="G72" i="60"/>
  <c r="G73" i="60"/>
  <c r="G74" i="60"/>
  <c r="G75" i="60"/>
  <c r="G76" i="60"/>
  <c r="G92" i="60"/>
  <c r="G93" i="60"/>
  <c r="G94" i="60"/>
  <c r="G116" i="60" l="1"/>
  <c r="G96" i="60"/>
  <c r="F18" i="17"/>
  <c r="F17" i="17"/>
  <c r="F16" i="17"/>
  <c r="F15" i="17"/>
  <c r="F14" i="17"/>
  <c r="G47" i="64"/>
  <c r="U47" i="64" s="1"/>
  <c r="I47" i="64"/>
  <c r="K47" i="64"/>
  <c r="M47" i="64"/>
  <c r="O47" i="64"/>
  <c r="Q47" i="64"/>
  <c r="S47" i="64"/>
  <c r="W47" i="64"/>
  <c r="AA47" i="64"/>
  <c r="G48" i="64"/>
  <c r="U48" i="64" s="1"/>
  <c r="I48" i="64"/>
  <c r="K48" i="64"/>
  <c r="M48" i="64"/>
  <c r="O48" i="64"/>
  <c r="Q48" i="64"/>
  <c r="S48" i="64"/>
  <c r="W48" i="64"/>
  <c r="AA48" i="64"/>
  <c r="G49" i="64"/>
  <c r="I49" i="64"/>
  <c r="K49" i="64"/>
  <c r="M49" i="64"/>
  <c r="O49" i="64"/>
  <c r="Q49" i="64"/>
  <c r="S49" i="64"/>
  <c r="W49" i="64"/>
  <c r="AA49" i="64"/>
  <c r="G50" i="64"/>
  <c r="U50" i="64" s="1"/>
  <c r="I50" i="64"/>
  <c r="K50" i="64"/>
  <c r="M50" i="64"/>
  <c r="O50" i="64"/>
  <c r="Q50" i="64"/>
  <c r="S50" i="64"/>
  <c r="W50" i="64"/>
  <c r="AA50" i="64"/>
  <c r="G51" i="64"/>
  <c r="U51" i="64" s="1"/>
  <c r="I51" i="64"/>
  <c r="K51" i="64"/>
  <c r="M51" i="64"/>
  <c r="O51" i="64"/>
  <c r="Q51" i="64"/>
  <c r="S51" i="64"/>
  <c r="W51" i="64"/>
  <c r="AA51" i="64"/>
  <c r="G52" i="64"/>
  <c r="U52" i="64" s="1"/>
  <c r="I52" i="64"/>
  <c r="K52" i="64"/>
  <c r="M52" i="64"/>
  <c r="O52" i="64"/>
  <c r="Q52" i="64"/>
  <c r="S52" i="64"/>
  <c r="W52" i="64"/>
  <c r="AA52" i="64"/>
  <c r="G53" i="64"/>
  <c r="U53" i="64" s="1"/>
  <c r="I53" i="64"/>
  <c r="K53" i="64"/>
  <c r="M53" i="64"/>
  <c r="O53" i="64"/>
  <c r="Q53" i="64"/>
  <c r="S53" i="64"/>
  <c r="W53" i="64"/>
  <c r="AA53" i="64"/>
  <c r="G54" i="64"/>
  <c r="AA5" i="64"/>
  <c r="I32" i="62"/>
  <c r="I33" i="62"/>
  <c r="I34" i="62"/>
  <c r="I35" i="62"/>
  <c r="I36" i="62"/>
  <c r="I37" i="62"/>
  <c r="I38" i="62"/>
  <c r="I39" i="62"/>
  <c r="I40" i="62"/>
  <c r="I41" i="62"/>
  <c r="I42" i="62"/>
  <c r="I43" i="62"/>
  <c r="I44" i="62"/>
  <c r="I45" i="62"/>
  <c r="I46" i="62"/>
  <c r="I26" i="62"/>
  <c r="X53" i="64" l="1"/>
  <c r="Y53" i="64" s="1"/>
  <c r="Z53" i="64" s="1"/>
  <c r="AB53" i="64" s="1"/>
  <c r="X48" i="64"/>
  <c r="Y48" i="64" s="1"/>
  <c r="Z48" i="64" s="1"/>
  <c r="AB48" i="64" s="1"/>
  <c r="U49" i="64"/>
  <c r="X49" i="64" s="1"/>
  <c r="Y49" i="64" s="1"/>
  <c r="Z49" i="64" s="1"/>
  <c r="AB49" i="64" s="1"/>
  <c r="X47" i="64"/>
  <c r="Y47" i="64" s="1"/>
  <c r="Z47" i="64" s="1"/>
  <c r="AB47" i="64" s="1"/>
  <c r="X50" i="64"/>
  <c r="Y50" i="64" s="1"/>
  <c r="Z50" i="64" s="1"/>
  <c r="AB50" i="64" s="1"/>
  <c r="X51" i="64"/>
  <c r="Y51" i="64" s="1"/>
  <c r="Z51" i="64" s="1"/>
  <c r="AB51" i="64" s="1"/>
  <c r="X52" i="64"/>
  <c r="Y52" i="64" s="1"/>
  <c r="Z52" i="64" s="1"/>
  <c r="AB52" i="64" s="1"/>
  <c r="I5" i="64" l="1"/>
  <c r="U54" i="64"/>
  <c r="S5" i="64"/>
  <c r="G5" i="64"/>
  <c r="U5" i="64" s="1"/>
  <c r="G6" i="64"/>
  <c r="U6" i="64" s="1"/>
  <c r="G7" i="64"/>
  <c r="U7" i="64" s="1"/>
  <c r="G8" i="64"/>
  <c r="U8" i="64" s="1"/>
  <c r="G9" i="64"/>
  <c r="U9" i="64" s="1"/>
  <c r="G10" i="64"/>
  <c r="U10" i="64" s="1"/>
  <c r="G11" i="64"/>
  <c r="U11" i="64" s="1"/>
  <c r="G12" i="64"/>
  <c r="U12" i="64" s="1"/>
  <c r="G13" i="64"/>
  <c r="U13" i="64" s="1"/>
  <c r="G14" i="64"/>
  <c r="U14" i="64" s="1"/>
  <c r="G15" i="64"/>
  <c r="U15" i="64" s="1"/>
  <c r="G16" i="64"/>
  <c r="U16" i="64" s="1"/>
  <c r="G17" i="64"/>
  <c r="U17" i="64" s="1"/>
  <c r="G18" i="64"/>
  <c r="U18" i="64" s="1"/>
  <c r="U19" i="64"/>
  <c r="G20" i="64"/>
  <c r="U20" i="64" s="1"/>
  <c r="G21" i="64"/>
  <c r="U21" i="64" s="1"/>
  <c r="G22" i="64"/>
  <c r="U22" i="64" s="1"/>
  <c r="G23" i="64"/>
  <c r="U23" i="64" s="1"/>
  <c r="G24" i="64"/>
  <c r="U24" i="64" s="1"/>
  <c r="G25" i="64"/>
  <c r="U25" i="64" s="1"/>
  <c r="G26" i="64"/>
  <c r="U26" i="64" s="1"/>
  <c r="G27" i="64"/>
  <c r="U27" i="64" s="1"/>
  <c r="G28" i="64"/>
  <c r="U28" i="64" s="1"/>
  <c r="G29" i="64"/>
  <c r="U29" i="64" s="1"/>
  <c r="G30" i="64"/>
  <c r="U30" i="64" s="1"/>
  <c r="G31" i="64"/>
  <c r="U31" i="64" s="1"/>
  <c r="G32" i="64"/>
  <c r="U32" i="64" s="1"/>
  <c r="G33" i="64"/>
  <c r="U33" i="64" s="1"/>
  <c r="G34" i="64"/>
  <c r="U34" i="64" s="1"/>
  <c r="G35" i="64"/>
  <c r="U35" i="64" s="1"/>
  <c r="G36" i="64"/>
  <c r="U36" i="64" s="1"/>
  <c r="G37" i="64"/>
  <c r="U37" i="64" s="1"/>
  <c r="G38" i="64"/>
  <c r="U38" i="64" s="1"/>
  <c r="G39" i="64"/>
  <c r="U39" i="64" s="1"/>
  <c r="G40" i="64"/>
  <c r="U40" i="64" s="1"/>
  <c r="G41" i="64"/>
  <c r="U41" i="64" s="1"/>
  <c r="G42" i="64"/>
  <c r="U42" i="64" s="1"/>
  <c r="G43" i="64"/>
  <c r="U43" i="64" s="1"/>
  <c r="G44" i="64"/>
  <c r="U44" i="64" s="1"/>
  <c r="G45" i="64"/>
  <c r="U45" i="64" s="1"/>
  <c r="G46" i="64"/>
  <c r="U46" i="64" s="1"/>
  <c r="G55" i="64"/>
  <c r="U55" i="64" s="1"/>
  <c r="G56" i="64"/>
  <c r="U56" i="64" s="1"/>
  <c r="G57" i="64"/>
  <c r="U57" i="64" s="1"/>
  <c r="K5" i="64"/>
  <c r="Q25" i="64"/>
  <c r="S25" i="64"/>
  <c r="Q26" i="64"/>
  <c r="S26" i="64"/>
  <c r="Q27" i="64"/>
  <c r="S27" i="64"/>
  <c r="Q28" i="64"/>
  <c r="S28" i="64"/>
  <c r="Q29" i="64"/>
  <c r="S29" i="64"/>
  <c r="Q30" i="64"/>
  <c r="S30" i="64"/>
  <c r="Q31" i="64"/>
  <c r="S31" i="64"/>
  <c r="Q32" i="64"/>
  <c r="S32" i="64"/>
  <c r="Q33" i="64"/>
  <c r="S33" i="64"/>
  <c r="Q34" i="64"/>
  <c r="S34" i="64"/>
  <c r="Q35" i="64"/>
  <c r="S35" i="64"/>
  <c r="Q36" i="64"/>
  <c r="S36" i="64"/>
  <c r="Q37" i="64"/>
  <c r="S37" i="64"/>
  <c r="Q38" i="64"/>
  <c r="S38" i="64"/>
  <c r="Q39" i="64"/>
  <c r="S39" i="64"/>
  <c r="Q40" i="64"/>
  <c r="S40" i="64"/>
  <c r="Q41" i="64"/>
  <c r="S41" i="64"/>
  <c r="Q42" i="64"/>
  <c r="S42" i="64"/>
  <c r="Q43" i="64"/>
  <c r="S43" i="64"/>
  <c r="Q44" i="64"/>
  <c r="S44" i="64"/>
  <c r="Q45" i="64"/>
  <c r="S45" i="64"/>
  <c r="Q46" i="64"/>
  <c r="S46" i="64"/>
  <c r="Q54" i="64"/>
  <c r="S54" i="64"/>
  <c r="Q55" i="64"/>
  <c r="S55" i="64"/>
  <c r="Q56" i="64"/>
  <c r="S56" i="64"/>
  <c r="Q57" i="64"/>
  <c r="S57" i="64"/>
  <c r="I25" i="64"/>
  <c r="K25" i="64"/>
  <c r="M25" i="64"/>
  <c r="O25" i="64"/>
  <c r="W25" i="64"/>
  <c r="AA25" i="64"/>
  <c r="I26" i="64"/>
  <c r="K26" i="64"/>
  <c r="M26" i="64"/>
  <c r="O26" i="64"/>
  <c r="W26" i="64"/>
  <c r="AA26" i="64"/>
  <c r="I27" i="64"/>
  <c r="K27" i="64"/>
  <c r="M27" i="64"/>
  <c r="O27" i="64"/>
  <c r="W27" i="64"/>
  <c r="AA27" i="64"/>
  <c r="I28" i="64"/>
  <c r="K28" i="64"/>
  <c r="M28" i="64"/>
  <c r="O28" i="64"/>
  <c r="W28" i="64"/>
  <c r="AA28" i="64"/>
  <c r="I29" i="64"/>
  <c r="K29" i="64"/>
  <c r="M29" i="64"/>
  <c r="O29" i="64"/>
  <c r="W29" i="64"/>
  <c r="AA29" i="64"/>
  <c r="I30" i="64"/>
  <c r="K30" i="64"/>
  <c r="M30" i="64"/>
  <c r="O30" i="64"/>
  <c r="W30" i="64"/>
  <c r="AA30" i="64"/>
  <c r="I31" i="64"/>
  <c r="K31" i="64"/>
  <c r="M31" i="64"/>
  <c r="O31" i="64"/>
  <c r="W31" i="64"/>
  <c r="AA31" i="64"/>
  <c r="I32" i="64"/>
  <c r="K32" i="64"/>
  <c r="M32" i="64"/>
  <c r="O32" i="64"/>
  <c r="W32" i="64"/>
  <c r="AA32" i="64"/>
  <c r="I33" i="64"/>
  <c r="K33" i="64"/>
  <c r="M33" i="64"/>
  <c r="O33" i="64"/>
  <c r="W33" i="64"/>
  <c r="AA33" i="64"/>
  <c r="I34" i="64"/>
  <c r="K34" i="64"/>
  <c r="M34" i="64"/>
  <c r="O34" i="64"/>
  <c r="W34" i="64"/>
  <c r="AA34" i="64"/>
  <c r="I35" i="64"/>
  <c r="K35" i="64"/>
  <c r="M35" i="64"/>
  <c r="O35" i="64"/>
  <c r="W35" i="64"/>
  <c r="AA35" i="64"/>
  <c r="I36" i="64"/>
  <c r="K36" i="64"/>
  <c r="M36" i="64"/>
  <c r="O36" i="64"/>
  <c r="W36" i="64"/>
  <c r="AA36" i="64"/>
  <c r="I37" i="64"/>
  <c r="K37" i="64"/>
  <c r="M37" i="64"/>
  <c r="O37" i="64"/>
  <c r="W37" i="64"/>
  <c r="AA37" i="64"/>
  <c r="I38" i="64"/>
  <c r="K38" i="64"/>
  <c r="M38" i="64"/>
  <c r="O38" i="64"/>
  <c r="W38" i="64"/>
  <c r="AA38" i="64"/>
  <c r="I39" i="64"/>
  <c r="K39" i="64"/>
  <c r="M39" i="64"/>
  <c r="O39" i="64"/>
  <c r="W39" i="64"/>
  <c r="AA39" i="64"/>
  <c r="I40" i="64"/>
  <c r="K40" i="64"/>
  <c r="M40" i="64"/>
  <c r="O40" i="64"/>
  <c r="W40" i="64"/>
  <c r="AA40" i="64"/>
  <c r="I41" i="64"/>
  <c r="K41" i="64"/>
  <c r="M41" i="64"/>
  <c r="O41" i="64"/>
  <c r="W41" i="64"/>
  <c r="AA41" i="64"/>
  <c r="I42" i="64"/>
  <c r="K42" i="64"/>
  <c r="M42" i="64"/>
  <c r="O42" i="64"/>
  <c r="W42" i="64"/>
  <c r="AA42" i="64"/>
  <c r="I43" i="64"/>
  <c r="K43" i="64"/>
  <c r="M43" i="64"/>
  <c r="O43" i="64"/>
  <c r="W43" i="64"/>
  <c r="AA43" i="64"/>
  <c r="I44" i="64"/>
  <c r="K44" i="64"/>
  <c r="M44" i="64"/>
  <c r="O44" i="64"/>
  <c r="W44" i="64"/>
  <c r="AA44" i="64"/>
  <c r="I45" i="64"/>
  <c r="K45" i="64"/>
  <c r="M45" i="64"/>
  <c r="O45" i="64"/>
  <c r="W45" i="64"/>
  <c r="AA45" i="64"/>
  <c r="I46" i="64"/>
  <c r="K46" i="64"/>
  <c r="M46" i="64"/>
  <c r="O46" i="64"/>
  <c r="W46" i="64"/>
  <c r="AA46" i="64"/>
  <c r="I54" i="64"/>
  <c r="K54" i="64"/>
  <c r="M54" i="64"/>
  <c r="O54" i="64"/>
  <c r="W54" i="64"/>
  <c r="AA54" i="64"/>
  <c r="I55" i="64"/>
  <c r="K55" i="64"/>
  <c r="M55" i="64"/>
  <c r="O55" i="64"/>
  <c r="W55" i="64"/>
  <c r="AA55" i="64"/>
  <c r="I56" i="64"/>
  <c r="K56" i="64"/>
  <c r="M56" i="64"/>
  <c r="O56" i="64"/>
  <c r="W56" i="64"/>
  <c r="AA56" i="64"/>
  <c r="I57" i="64"/>
  <c r="K57" i="64"/>
  <c r="M57" i="64"/>
  <c r="O57" i="64"/>
  <c r="W57" i="64"/>
  <c r="I18" i="46"/>
  <c r="K15" i="29"/>
  <c r="K14" i="29"/>
  <c r="K27" i="29" s="1"/>
  <c r="K13" i="29"/>
  <c r="K12" i="29"/>
  <c r="K11" i="29"/>
  <c r="K10" i="29"/>
  <c r="K9" i="29"/>
  <c r="H13" i="61"/>
  <c r="G13" i="61"/>
  <c r="J68" i="46"/>
  <c r="F64" i="46"/>
  <c r="F51" i="46"/>
  <c r="F18" i="46"/>
  <c r="F17" i="53"/>
  <c r="F16" i="53"/>
  <c r="F7" i="53"/>
  <c r="F6" i="53"/>
  <c r="G6" i="53"/>
  <c r="J10" i="6"/>
  <c r="I10" i="38"/>
  <c r="I11" i="38"/>
  <c r="I12" i="38"/>
  <c r="I13" i="38"/>
  <c r="I14" i="38"/>
  <c r="I15" i="38"/>
  <c r="J15" i="38"/>
  <c r="I16" i="38"/>
  <c r="I17" i="38"/>
  <c r="F10" i="38"/>
  <c r="F11" i="38"/>
  <c r="F12" i="38"/>
  <c r="F13" i="38"/>
  <c r="F14" i="38"/>
  <c r="J14" i="38" s="1"/>
  <c r="F15" i="38"/>
  <c r="F16" i="38"/>
  <c r="F17" i="38"/>
  <c r="N11" i="5"/>
  <c r="N12" i="5"/>
  <c r="N19" i="5"/>
  <c r="N20" i="5"/>
  <c r="N10" i="5"/>
  <c r="K11" i="5"/>
  <c r="K12" i="5"/>
  <c r="K13" i="5"/>
  <c r="K14" i="5"/>
  <c r="K15" i="5"/>
  <c r="K16" i="5"/>
  <c r="K17" i="5"/>
  <c r="K18" i="5"/>
  <c r="K19" i="5"/>
  <c r="K20" i="5"/>
  <c r="J11" i="5"/>
  <c r="J12" i="5"/>
  <c r="J13" i="5"/>
  <c r="N13" i="5" s="1"/>
  <c r="J14" i="5"/>
  <c r="J15" i="5"/>
  <c r="J16" i="5"/>
  <c r="J17" i="5"/>
  <c r="N17" i="5" s="1"/>
  <c r="J18" i="5"/>
  <c r="N18" i="5" s="1"/>
  <c r="J19" i="5"/>
  <c r="J20" i="5"/>
  <c r="K10" i="5"/>
  <c r="J10" i="5"/>
  <c r="G21" i="5"/>
  <c r="J146" i="46"/>
  <c r="I146" i="46"/>
  <c r="H146" i="46"/>
  <c r="G146" i="46"/>
  <c r="F146" i="46"/>
  <c r="E146" i="46"/>
  <c r="J145" i="46"/>
  <c r="E92" i="46"/>
  <c r="E93" i="46" s="1"/>
  <c r="F92" i="46"/>
  <c r="G92" i="46"/>
  <c r="H92" i="46"/>
  <c r="I92" i="46"/>
  <c r="N16" i="5" l="1"/>
  <c r="N15" i="5"/>
  <c r="N14" i="5"/>
  <c r="H6" i="53"/>
  <c r="X43" i="64"/>
  <c r="Y43" i="64" s="1"/>
  <c r="Z43" i="64" s="1"/>
  <c r="AB43" i="64" s="1"/>
  <c r="X31" i="64"/>
  <c r="Y31" i="64" s="1"/>
  <c r="Z31" i="64" s="1"/>
  <c r="AB31" i="64" s="1"/>
  <c r="X37" i="64"/>
  <c r="Y37" i="64" s="1"/>
  <c r="Z37" i="64" s="1"/>
  <c r="AB37" i="64" s="1"/>
  <c r="X44" i="64"/>
  <c r="Y44" i="64" s="1"/>
  <c r="Z44" i="64" s="1"/>
  <c r="AB44" i="64" s="1"/>
  <c r="X38" i="64"/>
  <c r="Y38" i="64" s="1"/>
  <c r="Z38" i="64" s="1"/>
  <c r="AB38" i="64" s="1"/>
  <c r="X26" i="64"/>
  <c r="Y26" i="64" s="1"/>
  <c r="Z26" i="64" s="1"/>
  <c r="AB26" i="64" s="1"/>
  <c r="X56" i="64"/>
  <c r="Y56" i="64" s="1"/>
  <c r="Z56" i="64" s="1"/>
  <c r="AB56" i="64" s="1"/>
  <c r="X32" i="64"/>
  <c r="Y32" i="64" s="1"/>
  <c r="Z32" i="64" s="1"/>
  <c r="AB32" i="64" s="1"/>
  <c r="X39" i="64"/>
  <c r="Y39" i="64" s="1"/>
  <c r="Z39" i="64" s="1"/>
  <c r="AB39" i="64" s="1"/>
  <c r="X35" i="64"/>
  <c r="Y35" i="64" s="1"/>
  <c r="Z35" i="64" s="1"/>
  <c r="AB35" i="64" s="1"/>
  <c r="X46" i="64"/>
  <c r="Y46" i="64" s="1"/>
  <c r="Z46" i="64" s="1"/>
  <c r="AB46" i="64" s="1"/>
  <c r="X33" i="64"/>
  <c r="Y33" i="64" s="1"/>
  <c r="Z33" i="64" s="1"/>
  <c r="AB33" i="64" s="1"/>
  <c r="X25" i="64"/>
  <c r="Y25" i="64" s="1"/>
  <c r="Z25" i="64" s="1"/>
  <c r="AB25" i="64" s="1"/>
  <c r="X57" i="64"/>
  <c r="Y57" i="64" s="1"/>
  <c r="Z57" i="64" s="1"/>
  <c r="AB57" i="64" s="1"/>
  <c r="X54" i="64"/>
  <c r="Y54" i="64" s="1"/>
  <c r="Z54" i="64" s="1"/>
  <c r="AB54" i="64" s="1"/>
  <c r="X29" i="64"/>
  <c r="Y29" i="64" s="1"/>
  <c r="Z29" i="64" s="1"/>
  <c r="AB29" i="64" s="1"/>
  <c r="X28" i="64"/>
  <c r="Y28" i="64" s="1"/>
  <c r="Z28" i="64" s="1"/>
  <c r="AB28" i="64" s="1"/>
  <c r="X42" i="64"/>
  <c r="Y42" i="64" s="1"/>
  <c r="Z42" i="64" s="1"/>
  <c r="AB42" i="64" s="1"/>
  <c r="X40" i="64"/>
  <c r="Y40" i="64" s="1"/>
  <c r="Z40" i="64" s="1"/>
  <c r="AB40" i="64" s="1"/>
  <c r="X36" i="64"/>
  <c r="Y36" i="64" s="1"/>
  <c r="Z36" i="64" s="1"/>
  <c r="AB36" i="64" s="1"/>
  <c r="X55" i="64"/>
  <c r="Y55" i="64" s="1"/>
  <c r="Z55" i="64" s="1"/>
  <c r="AB55" i="64" s="1"/>
  <c r="X45" i="64"/>
  <c r="Y45" i="64" s="1"/>
  <c r="Z45" i="64" s="1"/>
  <c r="AB45" i="64" s="1"/>
  <c r="X41" i="64"/>
  <c r="Y41" i="64" s="1"/>
  <c r="Z41" i="64" s="1"/>
  <c r="AB41" i="64" s="1"/>
  <c r="X34" i="64"/>
  <c r="Y34" i="64" s="1"/>
  <c r="Z34" i="64" s="1"/>
  <c r="AB34" i="64" s="1"/>
  <c r="X30" i="64"/>
  <c r="Y30" i="64" s="1"/>
  <c r="Z30" i="64" s="1"/>
  <c r="AB30" i="64" s="1"/>
  <c r="X27" i="64"/>
  <c r="Y27" i="64" s="1"/>
  <c r="Z27" i="64" s="1"/>
  <c r="AB27" i="64" s="1"/>
  <c r="J16" i="38"/>
  <c r="J13" i="38"/>
  <c r="J12" i="38"/>
  <c r="J10" i="38"/>
  <c r="J17" i="38"/>
  <c r="J11" i="38"/>
  <c r="U58" i="64"/>
  <c r="AA6" i="64"/>
  <c r="AA7" i="64"/>
  <c r="AA8" i="64"/>
  <c r="AA9" i="64"/>
  <c r="AA10" i="64"/>
  <c r="AA11" i="64"/>
  <c r="AA12" i="64"/>
  <c r="AA13" i="64"/>
  <c r="AA14" i="64"/>
  <c r="AA15" i="64"/>
  <c r="AA16" i="64"/>
  <c r="AA17" i="64"/>
  <c r="AA18" i="64"/>
  <c r="AA19" i="64"/>
  <c r="AA20" i="64"/>
  <c r="AA21" i="64"/>
  <c r="AA22" i="64"/>
  <c r="AA23" i="64"/>
  <c r="AA24" i="64"/>
  <c r="J20" i="57"/>
  <c r="H20" i="57"/>
  <c r="F20" i="57"/>
  <c r="D20" i="57"/>
  <c r="J21" i="57" l="1"/>
  <c r="J22" i="57" s="1"/>
  <c r="C21" i="47"/>
  <c r="D103" i="46"/>
  <c r="D102" i="46"/>
  <c r="D101" i="46"/>
  <c r="E25" i="46"/>
  <c r="D12" i="52"/>
  <c r="F16" i="28"/>
  <c r="E21" i="47" l="1"/>
  <c r="F14" i="28"/>
  <c r="F15" i="28"/>
  <c r="W24" i="64"/>
  <c r="S24" i="64"/>
  <c r="Q24" i="64"/>
  <c r="O24" i="64"/>
  <c r="M24" i="64"/>
  <c r="K24" i="64"/>
  <c r="I24" i="64"/>
  <c r="W23" i="64"/>
  <c r="S23" i="64"/>
  <c r="Q23" i="64"/>
  <c r="O23" i="64"/>
  <c r="M23" i="64"/>
  <c r="K23" i="64"/>
  <c r="I23" i="64"/>
  <c r="W22" i="64"/>
  <c r="S22" i="64"/>
  <c r="Q22" i="64"/>
  <c r="O22" i="64"/>
  <c r="M22" i="64"/>
  <c r="K22" i="64"/>
  <c r="I22" i="64"/>
  <c r="W21" i="64"/>
  <c r="S21" i="64"/>
  <c r="Q21" i="64"/>
  <c r="O21" i="64"/>
  <c r="M21" i="64"/>
  <c r="K21" i="64"/>
  <c r="I21" i="64"/>
  <c r="W20" i="64"/>
  <c r="S20" i="64"/>
  <c r="Q20" i="64"/>
  <c r="O20" i="64"/>
  <c r="M20" i="64"/>
  <c r="K20" i="64"/>
  <c r="I20" i="64"/>
  <c r="W19" i="64"/>
  <c r="S19" i="64"/>
  <c r="Q19" i="64"/>
  <c r="O19" i="64"/>
  <c r="M19" i="64"/>
  <c r="K19" i="64"/>
  <c r="I19" i="64"/>
  <c r="W18" i="64"/>
  <c r="S18" i="64"/>
  <c r="Q18" i="64"/>
  <c r="O18" i="64"/>
  <c r="M18" i="64"/>
  <c r="K18" i="64"/>
  <c r="I18" i="64"/>
  <c r="W17" i="64"/>
  <c r="S17" i="64"/>
  <c r="Q17" i="64"/>
  <c r="O17" i="64"/>
  <c r="M17" i="64"/>
  <c r="K17" i="64"/>
  <c r="I17" i="64"/>
  <c r="W16" i="64"/>
  <c r="S16" i="64"/>
  <c r="Q16" i="64"/>
  <c r="O16" i="64"/>
  <c r="M16" i="64"/>
  <c r="I16" i="64"/>
  <c r="W15" i="64"/>
  <c r="S15" i="64"/>
  <c r="Q15" i="64"/>
  <c r="O15" i="64"/>
  <c r="M15" i="64"/>
  <c r="K15" i="64"/>
  <c r="I15" i="64"/>
  <c r="W14" i="64"/>
  <c r="S14" i="64"/>
  <c r="Q14" i="64"/>
  <c r="O14" i="64"/>
  <c r="M14" i="64"/>
  <c r="K14" i="64"/>
  <c r="I14" i="64"/>
  <c r="W13" i="64"/>
  <c r="S13" i="64"/>
  <c r="Q13" i="64"/>
  <c r="O13" i="64"/>
  <c r="M13" i="64"/>
  <c r="K13" i="64"/>
  <c r="I13" i="64"/>
  <c r="W12" i="64"/>
  <c r="S12" i="64"/>
  <c r="Q12" i="64"/>
  <c r="O12" i="64"/>
  <c r="M12" i="64"/>
  <c r="K12" i="64"/>
  <c r="I12" i="64"/>
  <c r="W11" i="64"/>
  <c r="S11" i="64"/>
  <c r="Q11" i="64"/>
  <c r="O11" i="64"/>
  <c r="M11" i="64"/>
  <c r="K11" i="64"/>
  <c r="I11" i="64"/>
  <c r="W10" i="64"/>
  <c r="S10" i="64"/>
  <c r="Q10" i="64"/>
  <c r="O10" i="64"/>
  <c r="M10" i="64"/>
  <c r="K10" i="64"/>
  <c r="I10" i="64"/>
  <c r="W9" i="64"/>
  <c r="S9" i="64"/>
  <c r="Q9" i="64"/>
  <c r="O9" i="64"/>
  <c r="M9" i="64"/>
  <c r="K9" i="64"/>
  <c r="I9" i="64"/>
  <c r="W8" i="64"/>
  <c r="S8" i="64"/>
  <c r="Q8" i="64"/>
  <c r="O8" i="64"/>
  <c r="M8" i="64"/>
  <c r="K8" i="64"/>
  <c r="I8" i="64"/>
  <c r="W7" i="64"/>
  <c r="S7" i="64"/>
  <c r="Q7" i="64"/>
  <c r="O7" i="64"/>
  <c r="M7" i="64"/>
  <c r="K7" i="64"/>
  <c r="I7" i="64"/>
  <c r="W6" i="64"/>
  <c r="S6" i="64"/>
  <c r="Q6" i="64"/>
  <c r="O6" i="64"/>
  <c r="M6" i="64"/>
  <c r="K6" i="64"/>
  <c r="I6" i="64"/>
  <c r="W5" i="64"/>
  <c r="Q5" i="64"/>
  <c r="O5" i="64"/>
  <c r="M5" i="64"/>
  <c r="S58" i="64" l="1"/>
  <c r="X19" i="64"/>
  <c r="X22" i="64"/>
  <c r="Y22" i="64" s="1"/>
  <c r="Z22" i="64" s="1"/>
  <c r="AB22" i="64" s="1"/>
  <c r="X7" i="64"/>
  <c r="Y7" i="64" s="1"/>
  <c r="Z7" i="64" s="1"/>
  <c r="AB7" i="64" s="1"/>
  <c r="X10" i="64"/>
  <c r="Y10" i="64" s="1"/>
  <c r="Z10" i="64" s="1"/>
  <c r="AB10" i="64" s="1"/>
  <c r="X13" i="64"/>
  <c r="Y13" i="64" s="1"/>
  <c r="Z13" i="64" s="1"/>
  <c r="AB13" i="64" s="1"/>
  <c r="X16" i="64"/>
  <c r="Y16" i="64" s="1"/>
  <c r="Z16" i="64" s="1"/>
  <c r="AB16" i="64" s="1"/>
  <c r="X18" i="64"/>
  <c r="Y18" i="64" s="1"/>
  <c r="Z18" i="64" s="1"/>
  <c r="AB18" i="64" s="1"/>
  <c r="X21" i="64"/>
  <c r="Y21" i="64" s="1"/>
  <c r="Z21" i="64" s="1"/>
  <c r="AB21" i="64" s="1"/>
  <c r="X24" i="64"/>
  <c r="Y24" i="64" s="1"/>
  <c r="Z24" i="64" s="1"/>
  <c r="AB24" i="64" s="1"/>
  <c r="X6" i="64"/>
  <c r="Y6" i="64" s="1"/>
  <c r="Z6" i="64" s="1"/>
  <c r="AB6" i="64" s="1"/>
  <c r="X9" i="64"/>
  <c r="Y9" i="64" s="1"/>
  <c r="Z9" i="64" s="1"/>
  <c r="AB9" i="64" s="1"/>
  <c r="X20" i="64"/>
  <c r="Y20" i="64" s="1"/>
  <c r="Z20" i="64" s="1"/>
  <c r="AB20" i="64" s="1"/>
  <c r="X23" i="64"/>
  <c r="Y23" i="64" s="1"/>
  <c r="Z23" i="64" s="1"/>
  <c r="AB23" i="64" s="1"/>
  <c r="X12" i="64"/>
  <c r="Y12" i="64" s="1"/>
  <c r="Z12" i="64" s="1"/>
  <c r="AB12" i="64" s="1"/>
  <c r="X5" i="64"/>
  <c r="Y5" i="64" s="1"/>
  <c r="X8" i="64"/>
  <c r="Y8" i="64" s="1"/>
  <c r="Z8" i="64" s="1"/>
  <c r="AB8" i="64" s="1"/>
  <c r="X11" i="64"/>
  <c r="Y11" i="64" s="1"/>
  <c r="Z11" i="64" s="1"/>
  <c r="AB11" i="64" s="1"/>
  <c r="X14" i="64"/>
  <c r="Y14" i="64" s="1"/>
  <c r="Z14" i="64" s="1"/>
  <c r="AB14" i="64" s="1"/>
  <c r="X15" i="64"/>
  <c r="Y15" i="64" s="1"/>
  <c r="Z15" i="64" s="1"/>
  <c r="AB15" i="64" s="1"/>
  <c r="X17" i="64"/>
  <c r="Y17" i="64" s="1"/>
  <c r="Z17" i="64" s="1"/>
  <c r="AB17" i="64" s="1"/>
  <c r="I58" i="64"/>
  <c r="Y19" i="64"/>
  <c r="Z19" i="64" s="1"/>
  <c r="AB19" i="64" s="1"/>
  <c r="W58" i="64"/>
  <c r="Q58" i="64"/>
  <c r="O58" i="64"/>
  <c r="C63" i="64"/>
  <c r="G58" i="64"/>
  <c r="M58" i="64"/>
  <c r="X58" i="64" l="1"/>
  <c r="Y58" i="64"/>
  <c r="C61" i="64" s="1"/>
  <c r="Z5" i="64"/>
  <c r="AB5" i="64" s="1"/>
  <c r="AB58" i="64" l="1"/>
  <c r="B5" i="68" s="1"/>
  <c r="D5" i="68" s="1"/>
  <c r="Z58" i="64"/>
  <c r="C62" i="64" s="1"/>
  <c r="C64" i="64" s="1"/>
  <c r="C65" i="64" s="1"/>
  <c r="C11" i="47"/>
  <c r="E16" i="47"/>
  <c r="E18" i="47"/>
  <c r="C20" i="47"/>
  <c r="C19" i="47"/>
  <c r="C17" i="47"/>
  <c r="C15" i="47"/>
  <c r="D14" i="47"/>
  <c r="C14" i="47"/>
  <c r="D13" i="47"/>
  <c r="C13" i="47"/>
  <c r="D12" i="47"/>
  <c r="C12" i="47"/>
  <c r="C10" i="47"/>
  <c r="D9" i="47"/>
  <c r="C9" i="47"/>
  <c r="C8" i="47"/>
  <c r="C7" i="47"/>
  <c r="C6" i="47"/>
  <c r="C5" i="47"/>
  <c r="C4" i="47"/>
  <c r="E12" i="47" l="1"/>
  <c r="E14" i="47"/>
  <c r="E13" i="47"/>
  <c r="E9" i="47"/>
  <c r="G93" i="46"/>
  <c r="I31" i="62"/>
  <c r="I30" i="62"/>
  <c r="I29" i="62"/>
  <c r="I28" i="62"/>
  <c r="I27" i="62"/>
  <c r="I47" i="62" s="1"/>
  <c r="H93" i="46" l="1"/>
  <c r="C22" i="47"/>
  <c r="D4" i="47" l="1"/>
  <c r="E4" i="47" s="1"/>
  <c r="F20" i="53" l="1"/>
  <c r="G9" i="53"/>
  <c r="F8" i="53"/>
  <c r="D15" i="47"/>
  <c r="E15" i="47" s="1"/>
  <c r="F13" i="61"/>
  <c r="I9" i="38"/>
  <c r="F6" i="38"/>
  <c r="F7" i="38"/>
  <c r="F8" i="38"/>
  <c r="F9" i="38"/>
  <c r="K18" i="38"/>
  <c r="I8" i="38"/>
  <c r="I7" i="38"/>
  <c r="I6" i="38"/>
  <c r="F20" i="17"/>
  <c r="D10" i="47" s="1"/>
  <c r="E10" i="47" s="1"/>
  <c r="F13" i="28"/>
  <c r="J9" i="38" l="1"/>
  <c r="J8" i="38"/>
  <c r="J6" i="38"/>
  <c r="F17" i="28"/>
  <c r="D8" i="47" s="1"/>
  <c r="E8" i="47" s="1"/>
  <c r="H7" i="53"/>
  <c r="H8" i="53"/>
  <c r="J7" i="38"/>
  <c r="D11" i="47"/>
  <c r="E11" i="47" s="1"/>
  <c r="J18" i="38" l="1"/>
  <c r="G9" i="11"/>
  <c r="I9" i="11" s="1"/>
  <c r="I20" i="6"/>
  <c r="H9" i="6"/>
  <c r="J9" i="6" s="1"/>
  <c r="H10" i="6"/>
  <c r="H8" i="6"/>
  <c r="D5" i="47" l="1"/>
  <c r="E5" i="47" s="1"/>
  <c r="H12" i="63" l="1"/>
  <c r="K12" i="63"/>
  <c r="L9" i="63"/>
  <c r="L10" i="63"/>
  <c r="L11" i="63"/>
  <c r="C11" i="61"/>
  <c r="D17" i="47"/>
  <c r="E17" i="47" s="1"/>
  <c r="I9" i="63" l="1"/>
  <c r="I11" i="63"/>
  <c r="I10" i="63"/>
  <c r="I7" i="63" l="1"/>
  <c r="I12" i="63" l="1"/>
  <c r="J7" i="63"/>
  <c r="L7" i="63" s="1"/>
  <c r="J12" i="63" l="1"/>
  <c r="L12" i="63"/>
  <c r="D7" i="47" s="1"/>
  <c r="E7" i="47" s="1"/>
  <c r="K20" i="6"/>
  <c r="E26" i="11"/>
  <c r="D26" i="11"/>
  <c r="F26" i="11" s="1"/>
  <c r="G26" i="11" s="1"/>
  <c r="F9" i="53"/>
  <c r="E9" i="53"/>
  <c r="D9" i="53"/>
  <c r="E27" i="11" l="1"/>
  <c r="E28" i="11" s="1"/>
  <c r="D27" i="11"/>
  <c r="D28" i="11" s="1"/>
  <c r="H9" i="53"/>
  <c r="F27" i="11" l="1"/>
  <c r="G27" i="11" s="1"/>
  <c r="F28" i="11"/>
  <c r="G28" i="11" s="1"/>
  <c r="G126" i="46" l="1"/>
  <c r="G127" i="46" s="1"/>
  <c r="G131" i="46"/>
  <c r="G136" i="46"/>
  <c r="G137" i="46" s="1"/>
  <c r="G141" i="46"/>
  <c r="G142" i="46" s="1"/>
  <c r="G143" i="46" s="1"/>
  <c r="E142" i="46"/>
  <c r="E143" i="46" s="1"/>
  <c r="I141" i="46"/>
  <c r="I142" i="46" s="1"/>
  <c r="I143" i="46" s="1"/>
  <c r="H141" i="46"/>
  <c r="H142" i="46" s="1"/>
  <c r="H143" i="46" s="1"/>
  <c r="F141" i="46"/>
  <c r="F142" i="46" s="1"/>
  <c r="F143" i="46" s="1"/>
  <c r="E137" i="46"/>
  <c r="I136" i="46"/>
  <c r="I137" i="46" s="1"/>
  <c r="H136" i="46"/>
  <c r="H137" i="46" s="1"/>
  <c r="F136" i="46"/>
  <c r="F137" i="46" s="1"/>
  <c r="J135" i="46"/>
  <c r="E127" i="46"/>
  <c r="I126" i="46"/>
  <c r="I127" i="46" s="1"/>
  <c r="H126" i="46"/>
  <c r="H127" i="46" s="1"/>
  <c r="F126" i="46"/>
  <c r="F127" i="46" s="1"/>
  <c r="J125" i="46"/>
  <c r="F121" i="46"/>
  <c r="G121" i="46"/>
  <c r="H121" i="46"/>
  <c r="I121" i="46"/>
  <c r="F107" i="46"/>
  <c r="G107" i="46"/>
  <c r="H107" i="46"/>
  <c r="I107" i="46"/>
  <c r="F104" i="46"/>
  <c r="E104" i="46"/>
  <c r="I97" i="46"/>
  <c r="I84" i="46"/>
  <c r="G80" i="46"/>
  <c r="H80" i="46"/>
  <c r="I80" i="46"/>
  <c r="E80" i="46"/>
  <c r="G64" i="46"/>
  <c r="H64" i="46"/>
  <c r="I64" i="46"/>
  <c r="E64" i="46"/>
  <c r="G51" i="46"/>
  <c r="H51" i="46"/>
  <c r="I51" i="46"/>
  <c r="J51" i="46"/>
  <c r="E51" i="46"/>
  <c r="F68" i="46"/>
  <c r="G68" i="46"/>
  <c r="H68" i="46"/>
  <c r="I68" i="46"/>
  <c r="E68" i="46"/>
  <c r="E55" i="46"/>
  <c r="E39" i="46"/>
  <c r="F45" i="46"/>
  <c r="G45" i="46"/>
  <c r="H45" i="46"/>
  <c r="I45" i="46"/>
  <c r="E45" i="46"/>
  <c r="G18" i="46"/>
  <c r="J18" i="46"/>
  <c r="E18" i="46"/>
  <c r="F25" i="46"/>
  <c r="G25" i="46"/>
  <c r="H25" i="46"/>
  <c r="J25" i="46"/>
  <c r="F31" i="46"/>
  <c r="G31" i="46"/>
  <c r="H31" i="46"/>
  <c r="J31" i="46"/>
  <c r="E31" i="46"/>
  <c r="D22" i="46"/>
  <c r="D23" i="46"/>
  <c r="D24" i="46"/>
  <c r="J143" i="46" l="1"/>
  <c r="F18" i="38"/>
  <c r="D20" i="47"/>
  <c r="E20" i="47" s="1"/>
  <c r="E69" i="46"/>
  <c r="J127" i="46"/>
  <c r="J137" i="46"/>
  <c r="J142" i="46"/>
  <c r="J141" i="46"/>
  <c r="J136" i="46"/>
  <c r="J126" i="46"/>
  <c r="M21" i="5"/>
  <c r="D6" i="47" l="1"/>
  <c r="E6" i="47" s="1"/>
  <c r="I25" i="46"/>
  <c r="H39" i="46"/>
  <c r="G39" i="46"/>
  <c r="I131" i="46"/>
  <c r="J131" i="46" s="1"/>
  <c r="J130" i="46"/>
  <c r="J120" i="46"/>
  <c r="J121" i="46" s="1"/>
  <c r="J115" i="46"/>
  <c r="J112" i="46"/>
  <c r="J106" i="46"/>
  <c r="I55" i="46" l="1"/>
  <c r="J54" i="46"/>
  <c r="J99" i="46" l="1"/>
  <c r="J96" i="46" l="1"/>
  <c r="J97" i="46" s="1"/>
  <c r="J75" i="46" l="1"/>
  <c r="J89" i="46"/>
  <c r="J83" i="46"/>
  <c r="J84" i="46" s="1"/>
  <c r="J71" i="46"/>
  <c r="G132" i="46"/>
  <c r="G122" i="46"/>
  <c r="G116" i="46"/>
  <c r="G113" i="46"/>
  <c r="G110" i="46"/>
  <c r="G104" i="46"/>
  <c r="G97" i="46"/>
  <c r="G84" i="46"/>
  <c r="G81" i="46"/>
  <c r="G76" i="46"/>
  <c r="G77" i="46" s="1"/>
  <c r="G72" i="46"/>
  <c r="G73" i="46" s="1"/>
  <c r="G55" i="46"/>
  <c r="J55" i="46" s="1"/>
  <c r="H81" i="46"/>
  <c r="F81" i="46"/>
  <c r="E81" i="46"/>
  <c r="E84" i="46"/>
  <c r="E85" i="46" s="1"/>
  <c r="F84" i="46"/>
  <c r="H84" i="46"/>
  <c r="H85" i="46" s="1"/>
  <c r="I85" i="46"/>
  <c r="I113" i="46"/>
  <c r="H113" i="46"/>
  <c r="F113" i="46"/>
  <c r="E113" i="46"/>
  <c r="E116" i="46"/>
  <c r="F116" i="46"/>
  <c r="H116" i="46"/>
  <c r="I116" i="46"/>
  <c r="I76" i="46"/>
  <c r="I77" i="46" s="1"/>
  <c r="H76" i="46"/>
  <c r="H77" i="46" s="1"/>
  <c r="F76" i="46"/>
  <c r="E76" i="46"/>
  <c r="E77" i="46" s="1"/>
  <c r="E132" i="46"/>
  <c r="I132" i="46"/>
  <c r="H131" i="46"/>
  <c r="H132" i="46" s="1"/>
  <c r="F131" i="46"/>
  <c r="E121" i="46"/>
  <c r="E122" i="46" s="1"/>
  <c r="E110" i="46"/>
  <c r="E107" i="46"/>
  <c r="E97" i="46"/>
  <c r="E72" i="46"/>
  <c r="E73" i="46" s="1"/>
  <c r="J132" i="46" l="1"/>
  <c r="J77" i="46"/>
  <c r="J113" i="46"/>
  <c r="J64" i="46"/>
  <c r="J116" i="46"/>
  <c r="G69" i="46"/>
  <c r="J76" i="46"/>
  <c r="I81" i="46"/>
  <c r="J81" i="46" s="1"/>
  <c r="J80" i="46"/>
  <c r="G117" i="46"/>
  <c r="G85" i="46"/>
  <c r="F85" i="46"/>
  <c r="J85" i="46" s="1"/>
  <c r="F77" i="46"/>
  <c r="F132" i="46"/>
  <c r="E117" i="46"/>
  <c r="E147" i="46" s="1"/>
  <c r="G147" i="46" l="1"/>
  <c r="F122" i="46"/>
  <c r="H122" i="46"/>
  <c r="I122" i="46" l="1"/>
  <c r="J122" i="46" s="1"/>
  <c r="J8" i="6" l="1"/>
  <c r="J11" i="6" s="1"/>
  <c r="F11" i="6"/>
  <c r="L21" i="5" l="1"/>
  <c r="I11" i="11"/>
  <c r="K21" i="6"/>
  <c r="K22" i="6" s="1"/>
  <c r="H11" i="6"/>
  <c r="J151" i="46"/>
  <c r="I110" i="46"/>
  <c r="H110" i="46"/>
  <c r="F110" i="46"/>
  <c r="J107" i="46"/>
  <c r="H104" i="46"/>
  <c r="H97" i="46"/>
  <c r="F97" i="46"/>
  <c r="F93" i="46"/>
  <c r="I72" i="46"/>
  <c r="H72" i="46"/>
  <c r="H73" i="46" s="1"/>
  <c r="F72" i="46"/>
  <c r="H55" i="46"/>
  <c r="F55" i="46"/>
  <c r="F39" i="46"/>
  <c r="I31" i="46" l="1"/>
  <c r="H117" i="46"/>
  <c r="I73" i="46"/>
  <c r="J73" i="46" s="1"/>
  <c r="J72" i="46"/>
  <c r="H69" i="46"/>
  <c r="F117" i="46"/>
  <c r="I104" i="46"/>
  <c r="J104" i="46" s="1"/>
  <c r="F69" i="46"/>
  <c r="F73" i="46"/>
  <c r="F147" i="46" l="1"/>
  <c r="H147" i="46"/>
  <c r="I117" i="46"/>
  <c r="J117" i="46" l="1"/>
  <c r="I19" i="32"/>
  <c r="D19" i="47" l="1"/>
  <c r="E19" i="47" s="1"/>
  <c r="J91" i="46"/>
  <c r="E22" i="6"/>
  <c r="H22" i="6"/>
  <c r="J92" i="46" l="1"/>
  <c r="J93" i="46" s="1"/>
  <c r="I93" i="46"/>
  <c r="E22" i="47"/>
  <c r="F21" i="5"/>
  <c r="D11" i="6" l="1"/>
  <c r="I21" i="5"/>
  <c r="J21" i="5" l="1"/>
  <c r="K21" i="5"/>
  <c r="N21" i="5" l="1"/>
  <c r="I39" i="46" s="1"/>
  <c r="J39" i="46" l="1"/>
  <c r="I69" i="46"/>
  <c r="I147" i="46" s="1"/>
  <c r="J69" i="46" l="1"/>
  <c r="J147" i="46" s="1"/>
</calcChain>
</file>

<file path=xl/sharedStrings.xml><?xml version="1.0" encoding="utf-8"?>
<sst xmlns="http://schemas.openxmlformats.org/spreadsheetml/2006/main" count="1267" uniqueCount="864">
  <si>
    <t>Дүн</t>
  </si>
  <si>
    <t>Нэгжийн 
үнэ</t>
  </si>
  <si>
    <t>Тайлбар</t>
  </si>
  <si>
    <t>Тоо</t>
  </si>
  <si>
    <t>Томилолт</t>
  </si>
  <si>
    <t>Бичгийн 
цаас</t>
  </si>
  <si>
    <t>.</t>
  </si>
  <si>
    <t>Зардлын төрөл</t>
  </si>
  <si>
    <t>Хэмжих 
нэгж</t>
  </si>
  <si>
    <t>Нийт 
зардал</t>
  </si>
  <si>
    <t>Обьектын нэр</t>
  </si>
  <si>
    <t>Төлбөрын 
хугацаа</t>
  </si>
  <si>
    <t>Нормын хувцас</t>
  </si>
  <si>
    <t xml:space="preserve">Ажилтны ангилал 
</t>
  </si>
  <si>
    <t xml:space="preserve">  Нэг хүний сард хэрэглэх хэрэглээ</t>
  </si>
  <si>
    <t>Нийт зардал    /жилээр/</t>
  </si>
  <si>
    <t xml:space="preserve">Дүн
</t>
  </si>
  <si>
    <t xml:space="preserve">Орон 
тоо 
</t>
  </si>
  <si>
    <t xml:space="preserve">Обьектийн нэр
</t>
  </si>
  <si>
    <t xml:space="preserve">Нийт 
зардал 
</t>
  </si>
  <si>
    <t>№</t>
  </si>
  <si>
    <t>¹</t>
  </si>
  <si>
    <t>Нийт дүн</t>
  </si>
  <si>
    <t>Д/д</t>
  </si>
  <si>
    <t>Зориулалт</t>
  </si>
  <si>
    <t xml:space="preserve">Нэг га талбайн төлбөр </t>
  </si>
  <si>
    <t xml:space="preserve">Тайлбар </t>
  </si>
  <si>
    <t xml:space="preserve">Гэрчил
гээний дугаар </t>
  </si>
  <si>
    <t>Гэрээ байгуул
сан огноо</t>
  </si>
  <si>
    <t>Нийт талбайн хэмжээ /м2/</t>
  </si>
  <si>
    <t>Эзэмшигчийн улсын бүртгэлийн гэрчилгээний дугаар</t>
  </si>
  <si>
    <t>Газрын улсын бүртгэлийн дугаар</t>
  </si>
  <si>
    <t>Эзэмшиг
чийн регистерийн дугаар</t>
  </si>
  <si>
    <t xml:space="preserve">Жилийн төлбөр </t>
  </si>
  <si>
    <t>Нийт үнэ</t>
  </si>
  <si>
    <t>Тусламжийн зардал</t>
  </si>
  <si>
    <t>Дотоод журманд заасан хувь хэмжээ /нэг удаа/</t>
  </si>
  <si>
    <t>Нэг жилийн төсөв</t>
  </si>
  <si>
    <t>НИЙТ</t>
  </si>
  <si>
    <t>Нийт</t>
  </si>
  <si>
    <t>Үйлчилгээний болон спортын анагаах ухааны албаны ажилчдын нормын хувцасны зардлын тооцоо</t>
  </si>
  <si>
    <t>Нийт нормын хувцасны зардлын дүн</t>
  </si>
  <si>
    <t>/төгрөгөөр/</t>
  </si>
  <si>
    <t xml:space="preserve">Бусад /бичгийн хэрэглэл/ 
</t>
  </si>
  <si>
    <t>Хэрэглээний 
хугацаа /сар/</t>
  </si>
  <si>
    <t>Нийт хэрэглээ  /жил/</t>
  </si>
  <si>
    <t xml:space="preserve">Төлбөрийн хугацаа /сар/ 
</t>
  </si>
  <si>
    <t>Шуудан хүргэлтийн зардал</t>
  </si>
  <si>
    <t>Төрийн холбооны утасны ярианы төлбөр</t>
  </si>
  <si>
    <t>Суурин утасны ярианы төлбөр</t>
  </si>
  <si>
    <t>Зардлын ангилал</t>
  </si>
  <si>
    <t>Нэг удаагийн төлбөр</t>
  </si>
  <si>
    <t>Төсвөөс давсан санал</t>
  </si>
  <si>
    <t>Нэг жилийн төлбөр</t>
  </si>
  <si>
    <t>Нийт зардал</t>
  </si>
  <si>
    <t>Сард /удаа/</t>
  </si>
  <si>
    <t>Нэг сарын төлбөр</t>
  </si>
  <si>
    <t>Хүний тоо</t>
  </si>
  <si>
    <t>Нэгжийн үнэ</t>
  </si>
  <si>
    <t>Шаардлагатай  тоо хэмжээ</t>
  </si>
  <si>
    <t>Түлш халаалтын зардлын тооцоо</t>
  </si>
  <si>
    <t>210302 - Түлш халаалтын  зардлын задаргаа</t>
  </si>
  <si>
    <t>Бүгд</t>
  </si>
  <si>
    <t>Принтерийн хор</t>
  </si>
  <si>
    <t>210503 - НХЗЭдлэлийн зардлын задаргаа</t>
  </si>
  <si>
    <t xml:space="preserve">210405 - Ариутгал, хог хаягдлын  зардлын зардаргаа </t>
  </si>
  <si>
    <t>210807 -Газрын төлбөрийн зардал</t>
  </si>
  <si>
    <t>Сүүлийн 3 жилийн 
1 сард зарцуулах 
цэвэр ус</t>
  </si>
  <si>
    <t>Нэг жилийн 
тооцоо</t>
  </si>
  <si>
    <t>Нэгжийн</t>
  </si>
  <si>
    <t>Үнэ</t>
  </si>
  <si>
    <t>үнэ</t>
  </si>
  <si>
    <t>тоо</t>
  </si>
  <si>
    <t>Материалын нэр</t>
  </si>
  <si>
    <t xml:space="preserve">213204 - Нэг удаагийн буцалтгүй тусламжийн задаргаа </t>
  </si>
  <si>
    <t xml:space="preserve">210401 -Бичиг хэргийн зардлын задаргаа </t>
  </si>
  <si>
    <t>Хангамж бараа материалын зардал</t>
  </si>
  <si>
    <t>Нормативт зардал</t>
  </si>
  <si>
    <t>Урсгал засвар</t>
  </si>
  <si>
    <t>Харуул хамгаалалтын зардал</t>
  </si>
  <si>
    <t>Улсын шигшээ багийн үйл ажиллагааны зардал</t>
  </si>
  <si>
    <t>Олон улсын тэмцээн уралдааны зардал</t>
  </si>
  <si>
    <t>/мян.төгрөг/</t>
  </si>
  <si>
    <t>ХӨТӨЛБӨР: Биеийн тамир, спорт  (71701)**</t>
  </si>
  <si>
    <t>Гүйцэтгэл</t>
  </si>
  <si>
    <t>Санал</t>
  </si>
  <si>
    <t>Зөрүү</t>
  </si>
  <si>
    <t>.1.</t>
  </si>
  <si>
    <t>.2.</t>
  </si>
  <si>
    <t>.3.</t>
  </si>
  <si>
    <t>Биеийн тамир, спорт</t>
  </si>
  <si>
    <t>Нийт зарлагын дүн</t>
  </si>
  <si>
    <t>Урсгал зардал</t>
  </si>
  <si>
    <t>Бараа үйлчилгээний зардал</t>
  </si>
  <si>
    <t>Үндсэн үйл ажиллагааны зардал</t>
  </si>
  <si>
    <t>Цалин хөлс болон нэмэгдэл урамшуулал</t>
  </si>
  <si>
    <t>Үндсэн цалин</t>
  </si>
  <si>
    <t>Унаа хоолны хөнгөлөлт</t>
  </si>
  <si>
    <t>Цалин хөлс нэмэгдэл урамшууллын дүн</t>
  </si>
  <si>
    <t>Ажил олгогчоос нийгмийн даатгал</t>
  </si>
  <si>
    <t>Нийгмийн даатгалын шимтгэл</t>
  </si>
  <si>
    <t>Ажил олгогчоос төлөх нийгмийн даатгалын шимтгэлийн дүн</t>
  </si>
  <si>
    <t>Байр ашиглалттай холбоотой тогтмол зардал</t>
  </si>
  <si>
    <t>Гэрэл цахилгаан</t>
  </si>
  <si>
    <t>Түлш халаалт</t>
  </si>
  <si>
    <t>Цэвэр бохир ус</t>
  </si>
  <si>
    <t>Байр ашиглалттай холбоотой тогтмол зардлын дүн</t>
  </si>
  <si>
    <t>Бичиг хэрэг</t>
  </si>
  <si>
    <t>Тээвэр шатахуун</t>
  </si>
  <si>
    <t xml:space="preserve">Шуудан холбоо </t>
  </si>
  <si>
    <t>Ном хэвлэл авах</t>
  </si>
  <si>
    <t>Хог хаягдлын зардал</t>
  </si>
  <si>
    <t>Бага үнэтэй түргэн элэгдэх зүйл худалдан авах</t>
  </si>
  <si>
    <t>Хангамж бараа материалын зардалын дүн</t>
  </si>
  <si>
    <t>Нормын хувцас, зөөлөн эдлэл</t>
  </si>
  <si>
    <t>Нормативт зардлын дүн</t>
  </si>
  <si>
    <t>Эд хогшил, урсгал засварын зардал</t>
  </si>
  <si>
    <t>Эд хогшил, урсгал засварын зардлын дүн</t>
  </si>
  <si>
    <t>Томилолт зочны зардал</t>
  </si>
  <si>
    <t xml:space="preserve">Дотоод албан томилолт </t>
  </si>
  <si>
    <t>Томилолт зочны зардлын дүн</t>
  </si>
  <si>
    <t>Бусдаар гүйцэтгүүлэх ажил үйлчилгээний зардал</t>
  </si>
  <si>
    <t>Аудитын зэрэглэл тогтоох</t>
  </si>
  <si>
    <t>Тээврийн хэрэгсэлийн даатгал</t>
  </si>
  <si>
    <t>Тээврийн хэрэгсэлийн оношлогоо</t>
  </si>
  <si>
    <t>Мэдээлэл технологийн үйлчилгээний хөлс</t>
  </si>
  <si>
    <t>Газрын төлбөр</t>
  </si>
  <si>
    <t>Бусдаар гүйцэтгүүлэх ажил, үйлчилгээний зардлын  дүн</t>
  </si>
  <si>
    <t>Бараа үйлчилгээний бусад зардал</t>
  </si>
  <si>
    <t>Хичээл үйлдвэрлэлийн дадлага</t>
  </si>
  <si>
    <t>Бараа үйлчилгээний бусад зардлын дүн</t>
  </si>
  <si>
    <t>80101 - Үндсэн үйл ажиллагааны нийт зардлын дүн</t>
  </si>
  <si>
    <t xml:space="preserve">Харуул хамгаалалтын зардлын дүн </t>
  </si>
  <si>
    <t>80219 - Харуул хамгаалалтын зардал</t>
  </si>
  <si>
    <t>Ажил олгогчоос олгох тэтгэмж</t>
  </si>
  <si>
    <t>Бусад урсгал шилжүүлэг</t>
  </si>
  <si>
    <t>Ажил олгогчоос олгох бусад тэтгэмж, урамшуулал</t>
  </si>
  <si>
    <t>Тэтгэвэрт гарахад олгох нэг удаагийн мөнгөн тэтгэмж</t>
  </si>
  <si>
    <t>Нэг удаагийн тэтгэмж, шагнал урамшуулал</t>
  </si>
  <si>
    <t>Бусад урсгал шилжүүлгийн дүн</t>
  </si>
  <si>
    <t>80802 - Ажил олгогчоос олгох тэтгэмжийн зардлын нийт дүн</t>
  </si>
  <si>
    <t>Гэрээт ажлын цалин</t>
  </si>
  <si>
    <t>Хангамж бараа материал материалын зардал</t>
  </si>
  <si>
    <t>Нормын хувцас зөөлөн эдлэл</t>
  </si>
  <si>
    <t>Бусдаар гүйцэтгүүлсэн ажил үйлчилгээ</t>
  </si>
  <si>
    <t>Бусад нийтлэг АҮТХураамж</t>
  </si>
  <si>
    <t>82101 - Улсын шигшээ багийн үйл ажиллагааны зардлын нийт дүн</t>
  </si>
  <si>
    <t>Бусад нийтлэгАҮТХураамж</t>
  </si>
  <si>
    <t>Бусдаар гүйцэтгүүлэх ажил, үйлчилгээний зардлын  нийт дүн</t>
  </si>
  <si>
    <t>82102-Олон улсын тэмцээн уралдаан оролцох нийт зардлийн дүн</t>
  </si>
  <si>
    <t>71701 - Биеийн тамир, спорт хөтөлбөрийн нийт зардлын дүн</t>
  </si>
  <si>
    <t>Данс орлого</t>
  </si>
  <si>
    <t>Үндсэн үйл ажиллагааны орлого</t>
  </si>
  <si>
    <t>Код</t>
  </si>
  <si>
    <t>Эдийн засгийн ангилал</t>
  </si>
  <si>
    <t>Давсан санал</t>
  </si>
  <si>
    <t>Бусдаар гүйцэтгүүлэх ажил, үйлчилгээ</t>
  </si>
  <si>
    <t xml:space="preserve">      МАЯГТ НМ-07а.  ТЭТГЭВЭРТ ГАРАХ АЛБАН ХААГЧИЙН МЭДЭЭЛЭЛ</t>
  </si>
  <si>
    <t>Байгууллагын нэр</t>
  </si>
  <si>
    <t>Тэтгэвэрт гарах албан хаагчийн мэдээлэл</t>
  </si>
  <si>
    <t>Албан тушаал</t>
  </si>
  <si>
    <t>Албан тушаалын ангилал, зэрэглэл</t>
  </si>
  <si>
    <t>Коэфициент</t>
  </si>
  <si>
    <t>Нийт дулаан</t>
  </si>
  <si>
    <t>Нэг сарын төлбөр /дундаж/</t>
  </si>
  <si>
    <t>Нэгжийн 
үнэ /НӨАТ-тай/</t>
  </si>
  <si>
    <t>Тоолуурын дундаж заалт</t>
  </si>
  <si>
    <t>коэфициент</t>
  </si>
  <si>
    <t xml:space="preserve"> дундаж 
квт/цаг</t>
  </si>
  <si>
    <t>Дундаж 
тоолуурын заалт</t>
  </si>
  <si>
    <t xml:space="preserve">Нэгжийн 
үнэ /НӨАТ-тай/
</t>
  </si>
  <si>
    <t>Нэгжийн үнэ /НӨАТ тооцсон/</t>
  </si>
  <si>
    <t>Нэг сарын төлбөрийн дундаж</t>
  </si>
  <si>
    <t>Хор цэнэглэх</t>
  </si>
  <si>
    <t>Бага үнэтэй түргэн элэгдэх зүйл</t>
  </si>
  <si>
    <t>Тээврийн хэрэгсэлийн татвар</t>
  </si>
  <si>
    <t>НИЙТ ҮНЭ</t>
  </si>
  <si>
    <t xml:space="preserve"> </t>
  </si>
  <si>
    <t>Төлбөр хийх удаа</t>
  </si>
  <si>
    <t xml:space="preserve">210403 -  Шуудан холбооны зардлын зардаргаа </t>
  </si>
  <si>
    <t>НӨАТ</t>
  </si>
  <si>
    <t>Тайлбар :   Төлбөрийг 2017 оны эхний хагас жилийн  байдлаарх бодит гүйцэтгэлээс тоолууурын дундаж заалтын тооцсон ба одоогийн мөрдөж буй тариф /НӨАТ тооцсон/, шилжүүлэх кофициентийг үндэслэн тооцо.</t>
  </si>
  <si>
    <t>Урамшуулал цалин</t>
  </si>
  <si>
    <t>Олон улсын байгууллагын гишүүнчлэлийн хураамж</t>
  </si>
  <si>
    <t>ЗГ-ын гадаад шилжүүлэг</t>
  </si>
  <si>
    <t xml:space="preserve">Дотоодод тэмцээн уралдаан зохион байгуулах </t>
  </si>
  <si>
    <t>Байр ашиглалтын үйлчилгээ</t>
  </si>
  <si>
    <t>Бусад нийтлэг АҮТХ</t>
  </si>
  <si>
    <t>Багаж техник хэрэгсэл</t>
  </si>
  <si>
    <t>Засгийн газрын шилжүүлгийн зардлын дүн</t>
  </si>
  <si>
    <t>80509 -Засгийн газрын шилжүүлгийн  зардал</t>
  </si>
  <si>
    <t>Байр ашиглалтын үйлчилгээний зардал</t>
  </si>
  <si>
    <t xml:space="preserve">80226 - Байр ашиглалтын үйлчилгээний зардал </t>
  </si>
  <si>
    <t>Биеийн тамирын уралдаан тэмцээн</t>
  </si>
  <si>
    <t>Биеийн тамирын уралдаан тэмцээний зардлын дүн</t>
  </si>
  <si>
    <t>Нэмэгдэл</t>
  </si>
  <si>
    <t>80305-210901           Биеийн тамирын уралдаан тэмцээний зардал</t>
  </si>
  <si>
    <t>Зочин төлөөлөгч хүлээн авах зардал</t>
  </si>
  <si>
    <t>Зардлын тайлбар</t>
  </si>
  <si>
    <t>,</t>
  </si>
  <si>
    <t>82104-Дотоодод уралдаан тэмцээн зохион байгуулах  нийт зардлийн дүн</t>
  </si>
  <si>
    <t>2021 он</t>
  </si>
  <si>
    <t>2022 он</t>
  </si>
  <si>
    <t xml:space="preserve">      МАЯГТ НМ-07.  ТЭТГЭВЭРТ ГАРАХАД ОЛГОХ НЭГ УДААГИЙН ТЭТГЭМЖИЙН СУДАЛГАА </t>
  </si>
  <si>
    <t>Өмнө үүссэн тэтгэмжийн өр</t>
  </si>
  <si>
    <t>Мөнгөн дүн</t>
  </si>
  <si>
    <t xml:space="preserve">НИЙТ </t>
  </si>
  <si>
    <t>Овог</t>
  </si>
  <si>
    <t>Нэр</t>
  </si>
  <si>
    <t>Регистрийн дугаар</t>
  </si>
  <si>
    <t>Нийт ажилласан хугацаа</t>
  </si>
  <si>
    <t>Үүнээс: Төрийн албанд ажилласан жил</t>
  </si>
  <si>
    <t xml:space="preserve">Олгох тэтгэмжийн хэмжээ </t>
  </si>
  <si>
    <t xml:space="preserve">      МАЯГТ НМ-07б.  ТЭТГЭВЭРТ ГАРАХ АЛБАН ХААГЧИЙН ҮНДСЭН ЦАЛИНГИЙН ТООЦООЛОЛ</t>
  </si>
  <si>
    <t>Сар</t>
  </si>
  <si>
    <t>Он</t>
  </si>
  <si>
    <t>2020 он</t>
  </si>
  <si>
    <t>Албан тушаалын ангилал, зэрэглэл,шатлал</t>
  </si>
  <si>
    <t>1-р сар</t>
  </si>
  <si>
    <t>2-р сар</t>
  </si>
  <si>
    <t>3-р сар</t>
  </si>
  <si>
    <t>4-р сар</t>
  </si>
  <si>
    <t>5-р сар</t>
  </si>
  <si>
    <t>6-р сар</t>
  </si>
  <si>
    <t>7-р сар</t>
  </si>
  <si>
    <t>8-р сар</t>
  </si>
  <si>
    <t>9-р сар</t>
  </si>
  <si>
    <t>10-р сар</t>
  </si>
  <si>
    <t>11-р сар</t>
  </si>
  <si>
    <t>12-р сар</t>
  </si>
  <si>
    <t>3 ЖИЛИЙН НИЙТ ЦАЛИН</t>
  </si>
  <si>
    <t>САРЫН ДУНДАЖ ЦАЛИН</t>
  </si>
  <si>
    <r>
      <rPr>
        <b/>
        <sz val="11"/>
        <color theme="1"/>
        <rFont val="Arial"/>
        <family val="2"/>
        <charset val="204"/>
      </rPr>
      <t>Тодруулга:</t>
    </r>
    <r>
      <rPr>
        <sz val="11"/>
        <color theme="1"/>
        <rFont val="Arial"/>
        <family val="2"/>
        <charset val="204"/>
      </rPr>
      <t xml:space="preserve"> Албан хаагчийн үндсэн цалингийн дунджийг Засгийн газрын 2019 оны 7 дугаар тогтоолын хавсралтаар баталсан "Төрийн албан хаагчид өндөр насны тэтгэвэрт гарахад нэг удаагийн буцалтгүй тусламж олгох журам"-ын 2.1, 2.2-т заасны дагуу тооцно</t>
    </r>
  </si>
  <si>
    <t xml:space="preserve">      МАЯГТ НМ-07в.  ТЭТГЭВЭРТ ГАРАХ АЛБАН ХААГЧИЙН ТӨРД АЖИЛЛАСАН БАЙДЛЫН ТУХАЙ МЭДЭЭЛЭЛ </t>
  </si>
  <si>
    <t xml:space="preserve"> Байгууллагын нэр</t>
  </si>
  <si>
    <t>Ажилласан жил</t>
  </si>
  <si>
    <t>Ажиллаж байсан байгууллага</t>
  </si>
  <si>
    <t>Ажилд томилогдсон огноо</t>
  </si>
  <si>
    <t>Ажлаас чөлөөлөгдсөн огноо</t>
  </si>
  <si>
    <t>Байрны түрээс</t>
  </si>
  <si>
    <t>Багаж техник, хэрэгсэл</t>
  </si>
  <si>
    <t>Тавилга</t>
  </si>
  <si>
    <t>Хөдөлмөр хамгааллын хэрэглэл</t>
  </si>
  <si>
    <t>Эм</t>
  </si>
  <si>
    <t>Олон улсын бусад тэмцээн уралдааны шагнал</t>
  </si>
  <si>
    <t>82103-Олон улсын бусад тэмцээн уралдааны шагнал нийт зардлийн дүн</t>
  </si>
  <si>
    <t>Төрөөс иргэдэд үзүүлэх тэтгэмж урамшуулал</t>
  </si>
  <si>
    <t>Олимп ДАШТ-ээс медаль авсан тамирчид</t>
  </si>
  <si>
    <t>Нийтийн биеийн тамир</t>
  </si>
  <si>
    <t>Хэмнэлт хэтрэлтийн тайлан</t>
  </si>
  <si>
    <t>Томилолтын нэр</t>
  </si>
  <si>
    <t>Зам хоног</t>
  </si>
  <si>
    <t>Байрны зардал</t>
  </si>
  <si>
    <t>ДҮН</t>
  </si>
  <si>
    <t>Гарах үр дүн</t>
  </si>
  <si>
    <t>нэгж зардал</t>
  </si>
  <si>
    <t>зардлын дүн</t>
  </si>
  <si>
    <t xml:space="preserve">Сангийн сайдын 2018 оны 301 тоот тушаалын дагуу тооцно. </t>
  </si>
  <si>
    <t>Сургалт, дадлагын нэр</t>
  </si>
  <si>
    <t>Сургалт, дадлагад хамрагдах ажиллагсдын тоо</t>
  </si>
  <si>
    <t xml:space="preserve">Унаа                 </t>
  </si>
  <si>
    <t xml:space="preserve">Байр                </t>
  </si>
  <si>
    <t xml:space="preserve">Хоол              </t>
  </si>
  <si>
    <t xml:space="preserve">Дүн                                  </t>
  </si>
  <si>
    <t>Тайлбар, үндэслэл</t>
  </si>
  <si>
    <t>Төсөв хянасан дарга: ....................................................../                                 /</t>
  </si>
  <si>
    <t>Тооцоо гаргасан ня-бо: .................................../                                             /</t>
  </si>
  <si>
    <t>210601 - Багаж хэрэгсэл худалдан авах</t>
  </si>
  <si>
    <t>210604 - Урсгал засвар</t>
  </si>
  <si>
    <t>Үндэслэл, тайлбар</t>
  </si>
  <si>
    <t>Хийгдэх засварын материал</t>
  </si>
  <si>
    <t>Д.д</t>
  </si>
  <si>
    <t>Үзүүлэлт</t>
  </si>
  <si>
    <t>Сарын</t>
  </si>
  <si>
    <t>Жилийн /12 сар/</t>
  </si>
  <si>
    <t>Талбайн хэмжээ</t>
  </si>
  <si>
    <t>Нэгж талбайн түрээсийн үнэ</t>
  </si>
  <si>
    <t>Дүн  /төгрөгөөр/</t>
  </si>
  <si>
    <t>НӨТ 10%</t>
  </si>
  <si>
    <t>Түрээсийн нийт төлбөр</t>
  </si>
  <si>
    <t>Түрээсээр эзэмшиж байгаа барилга байгууламж</t>
  </si>
  <si>
    <t>Албан контор</t>
  </si>
  <si>
    <t>Заал талбай</t>
  </si>
  <si>
    <t>210304 - Байрны түрээс</t>
  </si>
  <si>
    <t>Цэвэр бохир усны зардлын тооцоо /210303/</t>
  </si>
  <si>
    <t xml:space="preserve">                 Тайлбар :   Цахилгаан, дулааны  төлбөрийг 2017 оны эхний хагас жилийн  байдлаарх бодит гүйцэтгэлээс тоолууурын дундаж заалтын тооцсон ба одоогийн мөрдөж буй тариф /НӨАТ тооцсон/, шилжүүлэх кофициентийг үндэслэн тооцох</t>
  </si>
  <si>
    <t>Гэрэл цахилгааны зардлын тооцоо /213301/</t>
  </si>
  <si>
    <t>210901 - Бараа үйлчилгээний бусад зардал</t>
  </si>
  <si>
    <t>210902 - Хичээл үйлдвэрлэлийн дадлага</t>
  </si>
  <si>
    <t>Зардлууд</t>
  </si>
  <si>
    <t>Зардлын нэр</t>
  </si>
  <si>
    <t>Шаардлагатай төсөв</t>
  </si>
  <si>
    <t>Интернэтийн төлбөр</t>
  </si>
  <si>
    <t>Автомашины төрөл</t>
  </si>
  <si>
    <t>Улсын дугаар</t>
  </si>
  <si>
    <t>Даатгал 210803</t>
  </si>
  <si>
    <t>Татвар 210804</t>
  </si>
  <si>
    <t>Оношилгоо 210805</t>
  </si>
  <si>
    <t xml:space="preserve"> НИЙТ ГАЗРЫН ТӨЛБӨРИЙН ЗАРДАЛ</t>
  </si>
  <si>
    <t>Тээврийн хэрэгслийн нэр төрөл</t>
  </si>
  <si>
    <t>Хэрэглэдэг шатахуун /дизель, АИ-76, АИ-92, 95 гм/</t>
  </si>
  <si>
    <t>100 км замд зарцуулах шатахууны хэмжээ /литрээр/</t>
  </si>
  <si>
    <t>Нэг литр шатахууны үнэ</t>
  </si>
  <si>
    <t>Жилийн тослох материалын зардал</t>
  </si>
  <si>
    <t>Нийт тээврийн зардлын дүн</t>
  </si>
  <si>
    <t>Сард шаардлагатай шатахууны хэмжээ</t>
  </si>
  <si>
    <t>Сард хэрэглэх шатахууны зардал</t>
  </si>
  <si>
    <t>Жилд шаардагдах шатахууны зардал</t>
  </si>
  <si>
    <t>Сарын явах км /гүйлт/</t>
  </si>
  <si>
    <t>Улсын бүртгэлийн дугаар</t>
  </si>
  <si>
    <t>Хувь</t>
  </si>
  <si>
    <t>2023 онд шаардагдах ариутгал хог хаягдлын зардлын задаргаа</t>
  </si>
  <si>
    <t>Дэс дугаар</t>
  </si>
  <si>
    <t>Овог нэр</t>
  </si>
  <si>
    <t xml:space="preserve">Шатлал </t>
  </si>
  <si>
    <t>Хоол унааны мөнгө</t>
  </si>
  <si>
    <t>Зэрэг  Дэв</t>
  </si>
  <si>
    <t>Ур чадвар</t>
  </si>
  <si>
    <t>Алба хаасны нэмэгдэл</t>
  </si>
  <si>
    <t>Цол зэрэг</t>
  </si>
  <si>
    <t>Мэргэшлийн зэрэг</t>
  </si>
  <si>
    <t>Ажил хавсарсан</t>
  </si>
  <si>
    <t>Нийт Нэмэгдэл</t>
  </si>
  <si>
    <t>Нийт олговол зохих цалин /сар/</t>
  </si>
  <si>
    <t>Олговол зохих цалин /жил/</t>
  </si>
  <si>
    <t>Үр дүнгийн урамшуулал/ жилээр/</t>
  </si>
  <si>
    <t>Нийт цалинд шаардагдах төсөв</t>
  </si>
  <si>
    <t>Албан тушаалын шатлал</t>
  </si>
  <si>
    <t>Нэг өдрийн</t>
  </si>
  <si>
    <t>Сарын цалин</t>
  </si>
  <si>
    <t>Жилийн цалин</t>
  </si>
  <si>
    <t>Үр дүнгийн урамшуулал</t>
  </si>
  <si>
    <t>Нийт төсөв</t>
  </si>
  <si>
    <t>НДШ</t>
  </si>
  <si>
    <t>ТҮ-1</t>
  </si>
  <si>
    <t>ШАТЛАЛ</t>
  </si>
  <si>
    <t>ТҮ-5</t>
  </si>
  <si>
    <t>А/Х-ЫН ТОО</t>
  </si>
  <si>
    <t>ЦАЛИНГИЙН ШАТЛАЛААР АЛБАН ХААГЧДЫГ АНГИЛАН СУДАЛГААГ ГАРГАХ ЖНЬ:</t>
  </si>
  <si>
    <t>ТҮ-3</t>
  </si>
  <si>
    <t>ТҮ-4</t>
  </si>
  <si>
    <t xml:space="preserve">Халаалт </t>
  </si>
  <si>
    <t>м.куб</t>
  </si>
  <si>
    <t>Хэмжих
нэгж</t>
  </si>
  <si>
    <t>2023 он</t>
  </si>
  <si>
    <t xml:space="preserve"> Бага үнэтэй түргэн элэгдэх зүйлс худалдан авах  зардлын төсөв</t>
  </si>
  <si>
    <t>мян.төг</t>
  </si>
  <si>
    <t>хэмжих нэгж</t>
  </si>
  <si>
    <t>нэгж үнэ</t>
  </si>
  <si>
    <t>нийт үнэ</t>
  </si>
  <si>
    <t>сард</t>
  </si>
  <si>
    <t>жилд</t>
  </si>
  <si>
    <t>ш</t>
  </si>
  <si>
    <t>Тоосны алчуур</t>
  </si>
  <si>
    <t>2023 оны төсөв</t>
  </si>
  <si>
    <t>Аймгийн аварга шалгаруулах тэмцээн</t>
  </si>
  <si>
    <t>Бүсийн аварга шалгаруулах тэмцээн</t>
  </si>
  <si>
    <t>ТЗ-4</t>
  </si>
  <si>
    <t>ТЗ-6</t>
  </si>
  <si>
    <t>ТҮСБ-4</t>
  </si>
  <si>
    <t xml:space="preserve">                 Тайлбар :   Цахилгаан, дулааны  төлбөрийг 2022 оны эхний хагас жилийн  байдлаарх бодит гүйцэтгэлээс тоолууурын дундаж заалтын тооцсон ба одоогийн мөрдөж буй тариф /НӨАТ тооцсон/, шилжүүлэх кофициентийг үндэслэн тооцов. </t>
  </si>
  <si>
    <t>Орон нутгийн нэмэгдэл</t>
  </si>
  <si>
    <t>ТҮ-2</t>
  </si>
  <si>
    <t>ТҮ-7</t>
  </si>
  <si>
    <t>............ АЙМАГ БТСГ-ын 2024 ОНЫ ТӨСВИЙН ТӨСӨЛ /210301, 210302/</t>
  </si>
  <si>
    <t>2024 оны төсвийн төсөл</t>
  </si>
  <si>
    <t>2024 он</t>
  </si>
  <si>
    <t>2024 оны төсөв</t>
  </si>
  <si>
    <t>Хүрэх үр дүн</t>
  </si>
  <si>
    <t>82106-210901          Нийтийн биеийн тамирын арга хэмжээ</t>
  </si>
  <si>
    <t>Тэтгэврийн даатгал</t>
  </si>
  <si>
    <t>Тэтгэмжийн даатгал</t>
  </si>
  <si>
    <t>Ажилгүйдлийн даатгал</t>
  </si>
  <si>
    <t>Эрүүл мэндийн даатгал</t>
  </si>
  <si>
    <t>ҮОМШ-ийн даатгал</t>
  </si>
  <si>
    <t>82103-210901</t>
  </si>
  <si>
    <t>82106-210901</t>
  </si>
  <si>
    <t>Биеийн тамирын уралдаан тэмцэээ</t>
  </si>
  <si>
    <t>/мян.төг/</t>
  </si>
  <si>
    <t xml:space="preserve">Хуульд заасан үндэслэл </t>
  </si>
  <si>
    <t xml:space="preserve">ТАТХ-ийн 46.2.2 </t>
  </si>
  <si>
    <t xml:space="preserve">ТАТХ-ийн 46.2.3 </t>
  </si>
  <si>
    <t>БТХ-ийн 43.1.4</t>
  </si>
  <si>
    <t>БТХ-ийн 43.5</t>
  </si>
  <si>
    <t xml:space="preserve">СТХ-ийн 22.1.1 </t>
  </si>
  <si>
    <t>ШУТТХ-ийн 23.1.1</t>
  </si>
  <si>
    <t>ЭМТХ-ийн 29.2</t>
  </si>
  <si>
    <t xml:space="preserve">ХТХ-ийн 42.1 </t>
  </si>
  <si>
    <t xml:space="preserve">ЗЗНДНТУТХ-ийн 38.2 </t>
  </si>
  <si>
    <t>ЦАХТТТХ-ийн 19.1</t>
  </si>
  <si>
    <t>ЦАХТТТХ-ийн 19.2</t>
  </si>
  <si>
    <t>ШТХ-ийн 47.9</t>
  </si>
  <si>
    <t>Бусад (Хуулийн нэр, заалт)</t>
  </si>
  <si>
    <t>Байгууллагын  регистрийн дугаар</t>
  </si>
  <si>
    <t>Нэг сарын үндсэн цалин
/сүүлийн 3 жилийн үндсэн цалингийн нэг сарын дундаж хэмжээ/</t>
  </si>
  <si>
    <t>Тэтгэмж олгох хугацаа</t>
  </si>
  <si>
    <t>Төрийн албанд ажилласан</t>
  </si>
  <si>
    <t>...................... АЙМАГ БТСГ-ын 2025 ОНЫ ТӨСВИЙН ТӨСӨЛ /210303, 210304/</t>
  </si>
  <si>
    <t>2025 ОНД ТҮРЭЭСЭЭР ЭЗЭМШИЖ БУЙ ТАЛБАЙН ТООЦООЛОЛ</t>
  </si>
  <si>
    <t>2025  онд шаардагдах бичгийн цаас, бичгийн хэрэглэлийн тооцоо</t>
  </si>
  <si>
    <t>2025 онд шаардагдах Тээвэр шатахууны зардал</t>
  </si>
  <si>
    <t>Шуудан холбооны зардлын 2025  төсвийн төслийн задаргаа</t>
  </si>
  <si>
    <t>2025 оны нормын хувцас зөөлөн эдлэл эдийн засгийн ангилалаас гарах зардлын төсөв</t>
  </si>
  <si>
    <t>2025 ОНЫ БАГАЖ ХЭРЭГСЭЛ ХУДАЛДАН АВАХ ТӨСВИЙН ТӨСӨЛ</t>
  </si>
  <si>
    <t xml:space="preserve"> БТСГ-ын 2025 оны Дотоод албан томилолтын тооцоо</t>
  </si>
  <si>
    <t>2025 онд шаардагдах Автомашины даатгал, татвар оношилгооны зардал/210803-210805/</t>
  </si>
  <si>
    <t xml:space="preserve"> 2025 онд мэдээлэл технологийн үйлчилгээ БГАҮТХ - 80101-210806</t>
  </si>
  <si>
    <t xml:space="preserve">2025 ОНЫ  ГАЗРЫН ТӨЛБӨРИЙН ЗАРДАЛ </t>
  </si>
  <si>
    <t>2025 ОНД ШААРДАГДАХ БАРАА ҮЙЛЧИЛГЭЭНИЙ БУСАД ЗАРДАЛ /80101-210901/</t>
  </si>
  <si>
    <t>Нийтийн биеийн тамирын арга хэмжээ 2025 оны төсвийн төслийн задаргаа, тайлбар</t>
  </si>
  <si>
    <t>Спортын тэмцээн уралдааны 2025 оны төсвийн төслийн задаргаа, тайлбар</t>
  </si>
  <si>
    <t>2025 ОНД ШААРДАГДАХ НЭГ УДААГИЙН БУЦАЛТГҮЙ ТУСЛАМЖИЙН ЗАРДЛЫН ТООЦОО</t>
  </si>
  <si>
    <t>БИЕИЙН ТАМИР, СПОРТЫН ГАЗРЫН 2025 ОНЫ ТӨСВИЙН ТӨСӨЛ</t>
  </si>
  <si>
    <t>2025 ОНЫ ТӨСВИЙН ТӨСЛИЙН ХЯЗГААРААС ДАВСАН САНАЛЫН ТАЙЛБАР</t>
  </si>
  <si>
    <t>2024 оны Бат</t>
  </si>
  <si>
    <t>2024 оны ХБГ</t>
  </si>
  <si>
    <t xml:space="preserve">2025 оны тооцоо </t>
  </si>
  <si>
    <t>Хөдөө орон нутагт тогтвор суурьшилтай ажилласан албан хаагчдад төрөөс үзүүлэг дэмжлэг</t>
  </si>
  <si>
    <t>Төсөвлөсөн цалингийн сан</t>
  </si>
  <si>
    <t>Ахмадын сан байгуулах хувь</t>
  </si>
  <si>
    <t>2025 оны ахмадын сан байгуулах дүн</t>
  </si>
  <si>
    <t>ЗГ-ын 2017 оны 197 тоот тогтоолын дагуу Ахмадын сан байгуулах зардал</t>
  </si>
  <si>
    <t>Хортой нөхцөлийн нэмэгдэл</t>
  </si>
  <si>
    <t>Ахмадын сан</t>
  </si>
  <si>
    <t>2022
Гүйц</t>
  </si>
  <si>
    <t>2023  гүйц</t>
  </si>
  <si>
    <t>2024 онд бат</t>
  </si>
  <si>
    <t xml:space="preserve">2024
ХБГ </t>
  </si>
  <si>
    <t>2025
Хяз.бат</t>
  </si>
  <si>
    <t xml:space="preserve"> Үндсэн болон туслах үйл ажиллагаанаас 2025 онд төвлөрүүлэх орлогын дүн</t>
  </si>
  <si>
    <t>Биеийн тамир, спортын тухай хуульд заасан үндэслэлээр 2025 онд тасралтгүй ажилласан 5 жил тутамд олгох тэтгэмж авах албан хаагчдын судалгаа</t>
  </si>
  <si>
    <t>/ТӨГРӨГ/</t>
  </si>
  <si>
    <t>Байгууллага регистрийн дугаар</t>
  </si>
  <si>
    <t>Хуульд заасан үндэслэл</t>
  </si>
  <si>
    <t>Албан тушаал \мэргэжил\</t>
  </si>
  <si>
    <t>Улсад ажилласан жил</t>
  </si>
  <si>
    <t>Тухайн байгууллагад ажилласан жил</t>
  </si>
  <si>
    <t>Тэтгэмж  тооцох сар</t>
  </si>
  <si>
    <t>Олговол зохих тэтгэмж</t>
  </si>
  <si>
    <t>Захирал</t>
  </si>
  <si>
    <t xml:space="preserve">Ахлах мэргэжилтэн </t>
  </si>
  <si>
    <t xml:space="preserve">Албаны дарга </t>
  </si>
  <si>
    <t>Ерөнхий ня-бо</t>
  </si>
  <si>
    <t xml:space="preserve">Мэргэжилтэн </t>
  </si>
  <si>
    <t>Бичиг хэргийн эрхлэгч</t>
  </si>
  <si>
    <t>Усны инженер</t>
  </si>
  <si>
    <t xml:space="preserve">Дасгалжуулагч </t>
  </si>
  <si>
    <t>Нярав</t>
  </si>
  <si>
    <t>Зохион байгуулагч</t>
  </si>
  <si>
    <t xml:space="preserve">Эмч </t>
  </si>
  <si>
    <t>Тооцоо гаргасан ня-бо: .................................../  Ц.Цацралтуяа  /</t>
  </si>
  <si>
    <t>Төсөв хянасан дарга: ....................................................../  Ж.Идэрмөнх /</t>
  </si>
  <si>
    <t xml:space="preserve">пурган </t>
  </si>
  <si>
    <t>62-66 СҮА</t>
  </si>
  <si>
    <t xml:space="preserve">автобус </t>
  </si>
  <si>
    <t>Төсөв хянасан дарга: ....................................................../  Ж.Идэрмөнх  /</t>
  </si>
  <si>
    <t xml:space="preserve">Дарга </t>
  </si>
  <si>
    <t xml:space="preserve">Нябо </t>
  </si>
  <si>
    <t xml:space="preserve">Жолооч </t>
  </si>
  <si>
    <t xml:space="preserve">Нярав </t>
  </si>
  <si>
    <t>Инженер</t>
  </si>
  <si>
    <t xml:space="preserve">Зохион байгуулагч </t>
  </si>
  <si>
    <t>Тооцоо гаргасан ня-бо: .................................../   Ц.Цацралтуяа  /</t>
  </si>
  <si>
    <t>Санхүүгийн лецинзийн төлбөр</t>
  </si>
  <si>
    <t>Лицинзийн сунгалт</t>
  </si>
  <si>
    <t>Сургууль  /БТамирын багш нар /</t>
  </si>
  <si>
    <t>Нэгдсэн сургалт семниар /БТамирын багш нар/</t>
  </si>
  <si>
    <t>Сүхбаатар аймаг БТСГ-ын 2025 оны хичээл үйлдвэрлэлийн дадлагын тооцоо /80101-210902/</t>
  </si>
  <si>
    <t>Төсөв хянасан дарга: ....................................................../ Ж.Идэрмөнх /</t>
  </si>
  <si>
    <t>Төсөв хянасан дарга: ....................................................../ Ж.Идэрмөнх  /</t>
  </si>
  <si>
    <t>Тооцоо гаргасан ня-бо: .................................../ Ц.Цацралтуяа /</t>
  </si>
  <si>
    <t xml:space="preserve">Хогны үнэ </t>
  </si>
  <si>
    <t xml:space="preserve">ариутгал цэвэрлэгээ </t>
  </si>
  <si>
    <t>Тооцоо гаргасан ня-бо: .................................../  Ц.Цацралтуяа /</t>
  </si>
  <si>
    <t>200000+500000</t>
  </si>
  <si>
    <t>1 гэр бүлд  4 удаа 200к</t>
  </si>
  <si>
    <t xml:space="preserve">шинээр төрсөн хүүхэд </t>
  </si>
  <si>
    <t>1 хүүхдэд  100к</t>
  </si>
  <si>
    <t xml:space="preserve">Түлээ нүүрс мөнгө </t>
  </si>
  <si>
    <t>ЗГ-ын 2019 оны 6-р тогтоол</t>
  </si>
  <si>
    <t>Хүүхдийн баярын бэлэг / нэг ажилчид/</t>
  </si>
  <si>
    <t>Шинэ жилийн баярын бэлэг / нэг ажилчид/</t>
  </si>
  <si>
    <t>Цагаан сараар ахмадууд хүндэтгэл үзүүлэх</t>
  </si>
  <si>
    <t>Ахмадын баяраар хүндэтгэл үзүүлэх</t>
  </si>
  <si>
    <t>Багш нарын баяраар</t>
  </si>
  <si>
    <t>Төсөв хянасан дарга: ....................................................../   Ж.Идэрмөнх /</t>
  </si>
  <si>
    <t>спортын ордон</t>
  </si>
  <si>
    <t xml:space="preserve">Б заал </t>
  </si>
  <si>
    <t xml:space="preserve">Хөл бөмбөгийн талбай </t>
  </si>
  <si>
    <t xml:space="preserve">Хоккейн талбайн </t>
  </si>
  <si>
    <t xml:space="preserve">Усан бассейн </t>
  </si>
  <si>
    <t xml:space="preserve">Спорт цогцолбор </t>
  </si>
  <si>
    <t xml:space="preserve">Цэнгэлдэх хүрээлэн </t>
  </si>
  <si>
    <t>17 ахмад</t>
  </si>
  <si>
    <t xml:space="preserve">Буцалтгүй тусламж </t>
  </si>
  <si>
    <t>Жаргал Идэрмөнх</t>
  </si>
  <si>
    <t>дарга</t>
  </si>
  <si>
    <t>ТЗ--4</t>
  </si>
  <si>
    <t>Цэрэнбадам Ганбат</t>
  </si>
  <si>
    <t>сагсан бөмбөгийн дасгалжуулагч</t>
  </si>
  <si>
    <t>Алтанхуяг Сувд-Эрдэнэ</t>
  </si>
  <si>
    <t>Жүдо, самбо бөхийн дасгалжуулагч</t>
  </si>
  <si>
    <t>Цагаанхүү Энхбат</t>
  </si>
  <si>
    <t>Үндэсний бөх, чөлөөт бөхийн дасгалжуулагч</t>
  </si>
  <si>
    <t>Сугарсүрэн Төмөрхуяг</t>
  </si>
  <si>
    <t>Дугуйн дасгалжуулагч</t>
  </si>
  <si>
    <t>Өлзийт Энэбиш</t>
  </si>
  <si>
    <t xml:space="preserve">Хөнгөн атлетикийн дасгалжуулагч </t>
  </si>
  <si>
    <t>Мангалдаш Мөнхжаргал</t>
  </si>
  <si>
    <t>Боксын дасгалжуулагч</t>
  </si>
  <si>
    <t>Лхагвасүрэн Одсайхан</t>
  </si>
  <si>
    <t>Үндэсний сурын дасгалжуулагч</t>
  </si>
  <si>
    <t>Энхбат Энхтунгалаг</t>
  </si>
  <si>
    <t>Хөл бөмбөгийн дасгалжуулагч</t>
  </si>
  <si>
    <t>Амарбаясгалан Мөнхжаргал</t>
  </si>
  <si>
    <t>Биеийн тамирын хэлтсийн дарга</t>
  </si>
  <si>
    <t>Нэргүй Болортуяа</t>
  </si>
  <si>
    <t>ББХЧТТ сорил, сумдын арга зүйч хариуцсан арга зүйч</t>
  </si>
  <si>
    <t>Мөнхбаатар Мөнхжаргал</t>
  </si>
  <si>
    <t>Тогтоол шийдвэр, тайлан мэдээ, хүний нөөц хариуцсан ахлах мэргэжилтэн</t>
  </si>
  <si>
    <t>ТЗ-8</t>
  </si>
  <si>
    <t>Батсүх Давааням</t>
  </si>
  <si>
    <t>Мэдээллийн цахим сан, статистик хариуцсан мэргэжилт</t>
  </si>
  <si>
    <t>ТЗ-9</t>
  </si>
  <si>
    <t>Цэвэгсүрэн Цацралтуяа</t>
  </si>
  <si>
    <t>Ерөнхий нягтлан бодоч</t>
  </si>
  <si>
    <t>ТҮМ-7</t>
  </si>
  <si>
    <t>Сугар Батцэцэг</t>
  </si>
  <si>
    <t>Архив-бичиг хэргийн эрхлэгч</t>
  </si>
  <si>
    <t>ТҮМ-3</t>
  </si>
  <si>
    <t>Эрдэнэцогт Оюунцэцэг</t>
  </si>
  <si>
    <t>ТҮСБ-3</t>
  </si>
  <si>
    <t>Сүх-Очир Эрдэнэхүү</t>
  </si>
  <si>
    <t>Сахиул</t>
  </si>
  <si>
    <t>Оросоо Баатархуяг</t>
  </si>
  <si>
    <t>Жижүүр</t>
  </si>
  <si>
    <t>Саарал Ганболд</t>
  </si>
  <si>
    <t>Жолооч</t>
  </si>
  <si>
    <t>Баярхүү Гантулга</t>
  </si>
  <si>
    <t>Хөхгэрэл Санжид</t>
  </si>
  <si>
    <t>жижүүр</t>
  </si>
  <si>
    <t>Даваадорж Ганчимэг</t>
  </si>
  <si>
    <t>Үйлчлэгч</t>
  </si>
  <si>
    <t>Чулуунбаатар Алимаа</t>
  </si>
  <si>
    <t>Энх-Амгалан Саруул</t>
  </si>
  <si>
    <t>Ганболд Гэрэлтуяа</t>
  </si>
  <si>
    <t>Алтанцэцэг Ганхүү</t>
  </si>
  <si>
    <t>Усан спорт, чийрэгжүүлэл-тийн хэлтсийн дарга</t>
  </si>
  <si>
    <t>ТҮСБ-5</t>
  </si>
  <si>
    <t>Дамдинсүрэн  Энх-Отгон</t>
  </si>
  <si>
    <t>Бага эмч</t>
  </si>
  <si>
    <t>ТҮЭМ-4</t>
  </si>
  <si>
    <t>Чимэддорж Наранбаатар</t>
  </si>
  <si>
    <t>Усан спортын дасгалжуулагч</t>
  </si>
  <si>
    <t>Чулуунбаатар Соёлмаа</t>
  </si>
  <si>
    <t>Энхбаатар Учрал</t>
  </si>
  <si>
    <t>Хүрэлбаатар Гүнжинлхам</t>
  </si>
  <si>
    <t>Ресепшин</t>
  </si>
  <si>
    <t>Энхтөр Долгоржав</t>
  </si>
  <si>
    <t>Палам Ариунжаргал</t>
  </si>
  <si>
    <t>Болдбаатар Доржпалам</t>
  </si>
  <si>
    <t>Улаан Наранбаатар</t>
  </si>
  <si>
    <t>Ооёо Баттуул</t>
  </si>
  <si>
    <t>Гантөмөр Гэрэлцэцэг</t>
  </si>
  <si>
    <t xml:space="preserve">Үйлчлэгч </t>
  </si>
  <si>
    <t>Буд Мөнхзул</t>
  </si>
  <si>
    <t>Цэнд Отгонтуяа</t>
  </si>
  <si>
    <t>Сүхбаатар аймгийн БТСГазар, хороодын албан хаагчдын 2025 онд шаардагдах цалингийн төсөв</t>
  </si>
  <si>
    <t xml:space="preserve">Пурган </t>
  </si>
  <si>
    <t>А-92</t>
  </si>
  <si>
    <t>Вок</t>
  </si>
  <si>
    <t>Белизна</t>
  </si>
  <si>
    <t>Комет</t>
  </si>
  <si>
    <t>Шил арчигч</t>
  </si>
  <si>
    <t>Шалны том алчуур</t>
  </si>
  <si>
    <t>Хүж</t>
  </si>
  <si>
    <t>Арц</t>
  </si>
  <si>
    <t>Агааржуулагч</t>
  </si>
  <si>
    <t>Элгэн алчуур</t>
  </si>
  <si>
    <t>ОО үнэртүүлэгч</t>
  </si>
  <si>
    <t>Гарын саван</t>
  </si>
  <si>
    <t>Хогын уут /том/</t>
  </si>
  <si>
    <t>Хогын уут /жижиг/</t>
  </si>
  <si>
    <t>Тросс угаалтуур</t>
  </si>
  <si>
    <t>Порлон</t>
  </si>
  <si>
    <t>Барааны саван</t>
  </si>
  <si>
    <t>Шүүр хутгуур</t>
  </si>
  <si>
    <t>Шал угаагч</t>
  </si>
  <si>
    <t>Ферри</t>
  </si>
  <si>
    <t>Гарын алчуур</t>
  </si>
  <si>
    <t xml:space="preserve">Заалны ариутгал цэвэрлэгээ </t>
  </si>
  <si>
    <t xml:space="preserve">Шавьж устгал </t>
  </si>
  <si>
    <t xml:space="preserve">Аймгийн Тохижилт үйлчилгээ ОНӨГ гэрээ байгуулан А заалыг 7 хоногт 2 удаа  Усан бассейн 7 хоногт 1 удаа хогийг ачуулдаг сарын төлбөр 135000 төгрөгийг ахуйн хог хаягдалд гадна хог шарилж   улиралд 1 удаа  1 машины тээвэр 50 000 </t>
  </si>
  <si>
    <t xml:space="preserve">Дасгалжуулагч , ажилчдын  хувцас </t>
  </si>
  <si>
    <t xml:space="preserve">Харуул хамгаалалт засварын ажилчдын хувцас </t>
  </si>
  <si>
    <t>Үйлчлэгч нарын хувцас</t>
  </si>
  <si>
    <t>Эмч инженер нормын хувцас</t>
  </si>
  <si>
    <t xml:space="preserve">цагаан хэрэглэл  алчуур </t>
  </si>
  <si>
    <t xml:space="preserve">дасгалжуулагч нарын хувцас 2 жилд 1 удаа бүх ажилчдын тамирын хувцас 3 жилд 1 удаа  харуул хамгаалалт засварын ажилчдын өвлийн хувцас 3 жилд 1 удаа  нимгэн хувцас 2 жилд 1 удаа </t>
  </si>
  <si>
    <t>Арквин-Эмзэг эрхтэний хамгаалалт</t>
  </si>
  <si>
    <t>Жин</t>
  </si>
  <si>
    <t>Бэлтгэлийн олс</t>
  </si>
  <si>
    <t>Тоглолтын хослол-улаан,цэнхэр</t>
  </si>
  <si>
    <t xml:space="preserve">Боксын бээлий </t>
  </si>
  <si>
    <t>Дээс</t>
  </si>
  <si>
    <t>Шүний хамгаалалт</t>
  </si>
  <si>
    <t>Секундомер</t>
  </si>
  <si>
    <t>Шүгэл</t>
  </si>
  <si>
    <t>Бокс</t>
  </si>
  <si>
    <t>Жудо</t>
  </si>
  <si>
    <t>Кимоно-цагаан</t>
  </si>
  <si>
    <t>Цэнхэр</t>
  </si>
  <si>
    <t>шар бүс</t>
  </si>
  <si>
    <t>Ногоон бүс</t>
  </si>
  <si>
    <t>Хүрэн бүс</t>
  </si>
  <si>
    <t>Сасган бөмбөг</t>
  </si>
  <si>
    <t>Сагсан бөмбөг</t>
  </si>
  <si>
    <t>Конус</t>
  </si>
  <si>
    <t>Уян шат</t>
  </si>
  <si>
    <t>Волейбол</t>
  </si>
  <si>
    <t>Волейбол тор</t>
  </si>
  <si>
    <t>Волейбол бөмбөг /star/</t>
  </si>
  <si>
    <t>Чөлөөт бөх</t>
  </si>
  <si>
    <t>Борцовк раз-36-43</t>
  </si>
  <si>
    <t>Тирко цэнхэр,улаан</t>
  </si>
  <si>
    <t>Үндэсний бөх</t>
  </si>
  <si>
    <t>Зодог шуудаг</t>
  </si>
  <si>
    <t>Таеквондо</t>
  </si>
  <si>
    <t>Шилам-Толгойн хамгаалалт</t>
  </si>
  <si>
    <t>Хугу-Цээжний хамгаалалт</t>
  </si>
  <si>
    <t>Шилбэ шууны хамгаалалт</t>
  </si>
  <si>
    <t>Мит-W</t>
  </si>
  <si>
    <t>Өргөн лаф хөлний -Том дөрвөлжин</t>
  </si>
  <si>
    <t>Энгийн оймс-бэлтгэлд өмсдөг</t>
  </si>
  <si>
    <t>Таеквондо өмсгөл-140-с дээш</t>
  </si>
  <si>
    <t>Таеквондо бээлий-5 хуруутай</t>
  </si>
  <si>
    <t>Резин- Өргөн</t>
  </si>
  <si>
    <t>Мэдрэгчтэй оймс-соронзтой тоглолтын 8-15нас</t>
  </si>
  <si>
    <t>Жюү-Жицү, Самбо</t>
  </si>
  <si>
    <t>Бэлтгэлийн кимоно 120</t>
  </si>
  <si>
    <t>Аэробик</t>
  </si>
  <si>
    <t>Уран сайхны хувцас</t>
  </si>
  <si>
    <t>Уран сайхны гимнастикийн зориулалтын цагираг</t>
  </si>
  <si>
    <t>Спортын гимнастикийн хувцас</t>
  </si>
  <si>
    <t>Уран сайхны гимнастикийн чийшиг</t>
  </si>
  <si>
    <t>Хөлбөмбөг</t>
  </si>
  <si>
    <t>Футзалны бөмбөг</t>
  </si>
  <si>
    <t>Тоглолтын хослол</t>
  </si>
  <si>
    <t>Хаалганы тор /2*3/</t>
  </si>
  <si>
    <t>Хөнгөн атлетик</t>
  </si>
  <si>
    <t>Гарааны буу сум</t>
  </si>
  <si>
    <t>Өсвөрын тамирчдын өмсгөл</t>
  </si>
  <si>
    <t>Шипи</t>
  </si>
  <si>
    <t>Барианы тууз</t>
  </si>
  <si>
    <t>Гүйлтийн халхалт</t>
  </si>
  <si>
    <t>Түрдэг дугуйтай метр /хэмжигч/</t>
  </si>
  <si>
    <t>Заал-Чөлөөт тоглолт</t>
  </si>
  <si>
    <t>Шийдний тор</t>
  </si>
  <si>
    <t>Волейбол бөмбөг</t>
  </si>
  <si>
    <t>Дугуй</t>
  </si>
  <si>
    <t>Трүпэ</t>
  </si>
  <si>
    <t>Олгой</t>
  </si>
  <si>
    <t>Гадар</t>
  </si>
  <si>
    <t>Трос</t>
  </si>
  <si>
    <t>Бүрээс</t>
  </si>
  <si>
    <t>Хүрд</t>
  </si>
  <si>
    <t>Үрүүлийн ороолт</t>
  </si>
  <si>
    <t>Усны сав</t>
  </si>
  <si>
    <t>Усны суурь</t>
  </si>
  <si>
    <t>Ком багаж</t>
  </si>
  <si>
    <t>Нацос</t>
  </si>
  <si>
    <t>Багийн хувцас</t>
  </si>
  <si>
    <t>Дугуйн суурь</t>
  </si>
  <si>
    <t>Үндэсний сур</t>
  </si>
  <si>
    <t>Сургалтын нум</t>
  </si>
  <si>
    <t>Сум</t>
  </si>
  <si>
    <t>Эрхийвч</t>
  </si>
  <si>
    <t>Агсуурга</t>
  </si>
  <si>
    <t>Хасаа</t>
  </si>
  <si>
    <t>Сумны хаалт</t>
  </si>
  <si>
    <t>Сарамбайны бай</t>
  </si>
  <si>
    <t>УССА</t>
  </si>
  <si>
    <t>Усны цэвэрлэгч робот</t>
  </si>
  <si>
    <t>Самбар хөвөгч</t>
  </si>
  <si>
    <t>Хантааз</t>
  </si>
  <si>
    <t>Ласт</t>
  </si>
  <si>
    <t>Гоймон хөвөгч</t>
  </si>
  <si>
    <t>Шүхэр</t>
  </si>
  <si>
    <t>Шат</t>
  </si>
  <si>
    <t>Дасгалын резин</t>
  </si>
  <si>
    <t>Лаптик</t>
  </si>
  <si>
    <t>Дасгалын гудас</t>
  </si>
  <si>
    <t>Бөмбөг</t>
  </si>
  <si>
    <t xml:space="preserve">багш ажилдын өрөө </t>
  </si>
  <si>
    <t xml:space="preserve">дулаалга  хана  будаг </t>
  </si>
  <si>
    <t xml:space="preserve">бэлтгэлийн өрөө </t>
  </si>
  <si>
    <t xml:space="preserve">цемент сатирка  эмүльс </t>
  </si>
  <si>
    <t>заалны хана шал шат засвар будах</t>
  </si>
  <si>
    <t>будаг  өнхөрүүш багс</t>
  </si>
  <si>
    <t xml:space="preserve">мод суулгах  </t>
  </si>
  <si>
    <t>хар шороо  элс  хайррга  суулгац</t>
  </si>
  <si>
    <t>2025 ОНЫ УРСГАЛ ЗАСВАРЫН ЗАРДЛЫН ТӨСВИЙН ТӨСӨЛ</t>
  </si>
  <si>
    <t xml:space="preserve"> ДАРГА ........................Ж.Идэрмөнх</t>
  </si>
  <si>
    <t>АХЛАХ НЯБО .........................Ц.Цацралтуяа</t>
  </si>
  <si>
    <t>Техникч цахилгаанчин</t>
  </si>
  <si>
    <t>02201-2019/00008</t>
  </si>
  <si>
    <t>02201-2023/00129</t>
  </si>
  <si>
    <t>02201-2023/00130</t>
  </si>
  <si>
    <t>02201-2023/00053</t>
  </si>
  <si>
    <t>02201-2024/00076</t>
  </si>
  <si>
    <t>02201-2021/00204</t>
  </si>
  <si>
    <t>бичиг хэргийн ажилтан</t>
  </si>
  <si>
    <t>Ажил олгогчоос олгох тэтгэмж урамшуулал</t>
  </si>
  <si>
    <t xml:space="preserve">Нийтийн биеийн тамирын арга хэмжээ ББСорил </t>
  </si>
  <si>
    <t>Төсөв хянасан дарга: ....................................................../   Ж.Идэрмөнх  /</t>
  </si>
  <si>
    <t>2025 оны төсөв</t>
  </si>
  <si>
    <t>Улсын аварга шалгаруулах</t>
  </si>
  <si>
    <t>Олон улсын аварга шалгаруулах</t>
  </si>
  <si>
    <t>\</t>
  </si>
  <si>
    <t>Спортын хэлтсийн дарга</t>
  </si>
  <si>
    <t>Хяналт шинжилгээ дотоод асуудал хариуцсан мэргэжилтэн</t>
  </si>
  <si>
    <t xml:space="preserve">Спортын хэрэгслэл материал ачиж буулгах зардал </t>
  </si>
  <si>
    <t xml:space="preserve">тээврийн зардал </t>
  </si>
  <si>
    <t xml:space="preserve">Тоног төхөөрөмж  засварлах зардал </t>
  </si>
  <si>
    <t xml:space="preserve">засварын зардал </t>
  </si>
  <si>
    <t xml:space="preserve"> тэмцээн уралдаан</t>
  </si>
  <si>
    <t xml:space="preserve">медаль өргөмжлөл мандат </t>
  </si>
  <si>
    <t xml:space="preserve">Уралдаан тэмцээний өргөмжлөл медаль цом бусад үйл ажиллагааны зардал шүүгч хөлс </t>
  </si>
  <si>
    <t xml:space="preserve">ААШТ  УАШТ  ӨҮ  18 төрөл насанд хгрэгчдийн 16 шагнал  байр хоолны зардал  </t>
  </si>
  <si>
    <t>Тооцоо гаргасан ня-бо: .................................../  Ц.Цацралтуяа     /</t>
  </si>
  <si>
    <t xml:space="preserve">Дотоод журам бараа материалын өсөлт  хоолны үнэ нэмэгдсэн </t>
  </si>
  <si>
    <t xml:space="preserve">цалин нэмэгдснээр НДШ  нэмэгдсэн </t>
  </si>
  <si>
    <t xml:space="preserve">Шатахууны үнийн өсөлт  тэмцээний уралдааны төрөл нэмэгдсэн  хэрэглээ нэмэгдсэн </t>
  </si>
  <si>
    <t xml:space="preserve">Цахим тайланд шилжсэнээр интернэтийн хурд үйлёилгэ нэмэгдсэн  </t>
  </si>
  <si>
    <t>Усан бассейн хөл бөмбөгийн талбай хоккейн талбай цэнгэлдэх хүрээлэн  А.Б заа цогцолбор л  хөрөнгө үйлчилгээ асар их нэмэгдсэн  ариутгал халдваргүйтэл нэмэгдсэн холбоотой зардал өссөн</t>
  </si>
  <si>
    <t xml:space="preserve">Усан бассейн хөл бөмбөгийн талбай хоккейн талбай цэнгэлдэх хүрээлэн  А.Б заал  хөрөнгө үйлчилгээ асар их нэмэгдсэн холбоотой зардал өссөн Спортын хэрэглэл материал үнэ өссөн </t>
  </si>
  <si>
    <t xml:space="preserve">дасгалжуулагч нарын хувцас 2 жилд 1 удаа бүх ажилчдын тамирын хувцас 3 жилд 1 удаа  харуул хамгаалалт засварын ажилчдын өвлийн хувцас 3 жилд 1 удаа  нимгэн хувцас 2 жилд 1 удаа  2020 оноос хойш аваагүй хугацаа дууссан </t>
  </si>
  <si>
    <t xml:space="preserve">2015 онд авсан Старикс машин хугацаа дууссан өөр машин унаа хүрэлцээгүйгээс засаж засварлан тэмцээн уралдаанд явсаар байна мөн Пургон машинаа олон тэмцээн уралдаанд норм хэтрүүлэн явдаг </t>
  </si>
  <si>
    <t xml:space="preserve">байгууллагын  дотоод журмаараа  шинээр төрсөн хүүхэд 100.0 гачигдал зовлон  эмчилгээ 200-500.0 Төрийн одон медаль /Ахмадууд ба сорно /  Ахмадын баяр шинэ жил хүүхдийн баяр цагаан сар ажилчид гэр бүл тэтгэмж тусламж   тэтгэмж зардал хүрэлцахгүй </t>
  </si>
  <si>
    <t xml:space="preserve">2024 оны ЗГ-ын     тогтоолоор ТҮ албан хаагчдын цалин нэмэгдсэн  Шинээр цогцолбор ашиглалтанд орохоор 14 орон тоо нэмэгдсэн </t>
  </si>
  <si>
    <t>Уралдаан тэмцээний тээврийн хөлс шахтахууны үнэ өссөөгтэй холбоотой</t>
  </si>
  <si>
    <t>Тэмцээний тоо нэмэгдэж үнийн өссөлттэй холбоотой</t>
  </si>
  <si>
    <t>шинэ цогцолбор ашиглалтанд орж газрын төлбөр нэмэгдсэн</t>
  </si>
  <si>
    <t>Сүхбаатар аймаг БТСГ</t>
  </si>
  <si>
    <t>Цэрэнбадам</t>
  </si>
  <si>
    <t>Ганбат</t>
  </si>
  <si>
    <t>лю68122115</t>
  </si>
  <si>
    <t>сагсан бөмбөгийн дасгалжуулагч /багш-дасгалжуулагч/</t>
  </si>
  <si>
    <t>34 жил</t>
  </si>
  <si>
    <t>31 жил</t>
  </si>
  <si>
    <t xml:space="preserve">Өлзийт </t>
  </si>
  <si>
    <t>Энэбиш</t>
  </si>
  <si>
    <t>цг66013118</t>
  </si>
  <si>
    <t>хөнгөн атлетикийн дасгалжуулагч /багш-дасгалжуулагч/</t>
  </si>
  <si>
    <t>27 жил</t>
  </si>
  <si>
    <t>24 жил</t>
  </si>
  <si>
    <t>Алтанхуяг</t>
  </si>
  <si>
    <t>Сувд-Эрдэнэ</t>
  </si>
  <si>
    <t>лк79050106</t>
  </si>
  <si>
    <t>жүдо, самбо бөхийн дасгалжуулагч /багш-дасгалжуулагч/</t>
  </si>
  <si>
    <t>17 жил</t>
  </si>
  <si>
    <t>Цагаанхүү</t>
  </si>
  <si>
    <t>Энхбат</t>
  </si>
  <si>
    <t>лд80100217</t>
  </si>
  <si>
    <t>үндэсний, чөлөөт бөхийн дасгалжуулагч /багш-дасгалжуулагч/</t>
  </si>
  <si>
    <t>18 жил</t>
  </si>
  <si>
    <t>15 жил</t>
  </si>
  <si>
    <t>Сугарсүрэн</t>
  </si>
  <si>
    <t>Төмөрхуяг</t>
  </si>
  <si>
    <t>лж80092813</t>
  </si>
  <si>
    <t>дугуйн дасгалжуулагч /багш-дасгалжуулагч/</t>
  </si>
  <si>
    <t>12 жил</t>
  </si>
  <si>
    <t>Нэргүй</t>
  </si>
  <si>
    <t>Болортуяа</t>
  </si>
  <si>
    <t>лю89081981</t>
  </si>
  <si>
    <t xml:space="preserve">ББХЧТТСорил, сумдын арга зүйч /багш-дасгалжуулагч/ </t>
  </si>
  <si>
    <t>Амарбаясгалан</t>
  </si>
  <si>
    <t>Мөнхжаргал</t>
  </si>
  <si>
    <t>лю93100714</t>
  </si>
  <si>
    <t>Биеийн тамирын хэлтсийн дарга /багш-дасгалжуулагч/</t>
  </si>
  <si>
    <t>7 жил</t>
  </si>
  <si>
    <t xml:space="preserve">Мангалдаш </t>
  </si>
  <si>
    <t>лю82040415</t>
  </si>
  <si>
    <t>боксын дасгалжуулагч /багш-дасгалжуулагч/</t>
  </si>
  <si>
    <t>5 жил</t>
  </si>
  <si>
    <t>Мөнхбаатар</t>
  </si>
  <si>
    <t>сэ86100905</t>
  </si>
  <si>
    <t>Тогтоол шийдвэр, тайлан мэдээ, хүний нөөц хариуцсан ахлах мэргэжилтэн /ТЗУ/</t>
  </si>
  <si>
    <t>16 жил</t>
  </si>
  <si>
    <t xml:space="preserve">Сугар </t>
  </si>
  <si>
    <t>Батцэцэг</t>
  </si>
  <si>
    <t>лю85020566</t>
  </si>
  <si>
    <t>бичиг хэрэг, архивын ажилтан /ТЗУ/</t>
  </si>
  <si>
    <t>10 жил</t>
  </si>
  <si>
    <t>Эрдэнэцогт</t>
  </si>
  <si>
    <t>Оюунцэцэг</t>
  </si>
  <si>
    <t>лю91060305</t>
  </si>
  <si>
    <t xml:space="preserve">Зохион байгуулагч /Санхүү бүртгэл/ </t>
  </si>
  <si>
    <t>9 жил</t>
  </si>
  <si>
    <t>Оросоо</t>
  </si>
  <si>
    <t>Баатархуяг</t>
  </si>
  <si>
    <t>лю64052034</t>
  </si>
  <si>
    <t>жижүүр /слесарь/</t>
  </si>
  <si>
    <t>35 жил</t>
  </si>
  <si>
    <t>22 жил</t>
  </si>
  <si>
    <t>Баярхүү</t>
  </si>
  <si>
    <t>Гантулга</t>
  </si>
  <si>
    <t>лю72072419</t>
  </si>
  <si>
    <t>жижүүр /мужаан/</t>
  </si>
  <si>
    <t>26 жил</t>
  </si>
  <si>
    <t>үйлчлэгч</t>
  </si>
  <si>
    <t>11 жил</t>
  </si>
  <si>
    <t xml:space="preserve">Саарал </t>
  </si>
  <si>
    <t>Ганболд</t>
  </si>
  <si>
    <t>лю73010278</t>
  </si>
  <si>
    <t>8 жил</t>
  </si>
  <si>
    <t>Даваадорж</t>
  </si>
  <si>
    <t>Ганчимэг</t>
  </si>
  <si>
    <t>лю88010360</t>
  </si>
  <si>
    <t>Энх-Амгалан</t>
  </si>
  <si>
    <t>Саруул</t>
  </si>
  <si>
    <t>лл90102563</t>
  </si>
  <si>
    <t>Алтанцэцэг</t>
  </si>
  <si>
    <t>Ганхүү</t>
  </si>
  <si>
    <t>лю87101612</t>
  </si>
  <si>
    <t>Усан спорт чийрэгжүүлэлтийн хэлтсийн дарга /багш-дасгалжуулагч/</t>
  </si>
  <si>
    <t>14 жил</t>
  </si>
  <si>
    <t>4 жил 7 сар</t>
  </si>
  <si>
    <t>Энхбаатар</t>
  </si>
  <si>
    <t>Учрал</t>
  </si>
  <si>
    <t>лю88061404</t>
  </si>
  <si>
    <t>Усны инженер /Эрдэс материалын хими/</t>
  </si>
  <si>
    <t>4 жил 9 сар</t>
  </si>
  <si>
    <t>Дамдинсүрэн</t>
  </si>
  <si>
    <t>Энх-Отгон</t>
  </si>
  <si>
    <t>лд92011000</t>
  </si>
  <si>
    <t>Бага эмч /биеийн тамирын эмчилгээний  арга зүйч/</t>
  </si>
  <si>
    <t>4 жил 8 сар</t>
  </si>
  <si>
    <t>Чулуунбаатар</t>
  </si>
  <si>
    <t>Соёлмаа</t>
  </si>
  <si>
    <t>лю85060761</t>
  </si>
  <si>
    <t>усан спортын дасгалжуулагч /Багш-дасгалжуулагч</t>
  </si>
  <si>
    <t>Чимэддорж</t>
  </si>
  <si>
    <t>Наранбаатар</t>
  </si>
  <si>
    <t>лж84051710</t>
  </si>
  <si>
    <t>Усан спортын дасгалжуулагч /бага ангийн биеийн тамир/</t>
  </si>
  <si>
    <t>Хүрэлбаатар</t>
  </si>
  <si>
    <t>Гүнжинлхам</t>
  </si>
  <si>
    <t>лж96040208</t>
  </si>
  <si>
    <t>угтагч /менежмент, гадаад худалдаа гааль/</t>
  </si>
  <si>
    <t xml:space="preserve">Энхтөр </t>
  </si>
  <si>
    <t>Долгоржав</t>
  </si>
  <si>
    <t>лл93010301</t>
  </si>
  <si>
    <t>угтагч /нярав/</t>
  </si>
  <si>
    <t>Болдбаатар</t>
  </si>
  <si>
    <t>Доржпалам</t>
  </si>
  <si>
    <t>лю80030378</t>
  </si>
  <si>
    <t>Палам</t>
  </si>
  <si>
    <t>Ариунжаргал</t>
  </si>
  <si>
    <t>лк79031914</t>
  </si>
  <si>
    <t>Ооёо</t>
  </si>
  <si>
    <t>Баттуул</t>
  </si>
  <si>
    <t>лю85030962</t>
  </si>
  <si>
    <t>6 жил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</si>
</sst>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_(* #,##0_);_(* \(#,##0\);_(* &quot;-&quot;??_);_(@_)"/>
    <numFmt numFmtId="167" formatCode="#,##0.0_);\(#,##0.0\)"/>
    <numFmt numFmtId="168" formatCode="#,##0.000"/>
    <numFmt numFmtId="169" formatCode="_-* #,##0.00_₮_-;\-* #,##0.00_₮_-;_-* &quot;-&quot;??_₮_-;_-@_-"/>
    <numFmt numFmtId="170" formatCode="_-* #,##0.00_р_._-;\-* #,##0.00_р_._-;_-* &quot;-&quot;??_р_._-;_-@_-"/>
    <numFmt numFmtId="171" formatCode="_-* #,##0_р_._-;\-* #,##0_р_._-;_-* &quot;-&quot;??_р_._-;_-@_-"/>
    <numFmt numFmtId="172" formatCode="_-* #,##0.0_р_._-;\-* #,##0.0_р_._-;_-* &quot;-&quot;??_р_._-;_-@_-"/>
    <numFmt numFmtId="173" formatCode="_(* #,##0.0_);_(* \(#,##0.0\);_(* &quot;-&quot;??_);_(@_)"/>
    <numFmt numFmtId="174" formatCode="&quot;   &quot;@"/>
    <numFmt numFmtId="175" formatCode="&quot;      &quot;@"/>
    <numFmt numFmtId="176" formatCode="&quot;         &quot;@"/>
    <numFmt numFmtId="177" formatCode="&quot;            &quot;@"/>
    <numFmt numFmtId="178" formatCode="&quot;               &quot;@"/>
    <numFmt numFmtId="179" formatCode="#,##0;[Red]\(#,##0\)"/>
    <numFmt numFmtId="180" formatCode="#,##0.0000"/>
    <numFmt numFmtId="181" formatCode="_(* #,##0.0000_);_(* \(#,##0.0000\);_(* &quot;-&quot;??_);_(@_)"/>
    <numFmt numFmtId="182" formatCode="_(* #,##0.00_);_(* \(#,##0.00\);_(* \-??_);_(@_)"/>
    <numFmt numFmtId="183" formatCode="_ * #,##0.00_ ;_ * \-#,##0.00_ ;_ * &quot;-&quot;??_ ;_ @_ "/>
    <numFmt numFmtId="184" formatCode="_-[$€-2]* #,##0.00_-;\-[$€-2]* #,##0.00_-;_-[$€-2]* &quot;-&quot;??_-"/>
    <numFmt numFmtId="185" formatCode="General_)"/>
    <numFmt numFmtId="186" formatCode="_-* #,##0\ _F_-;\-* #,##0\ _F_-;_-* &quot;-&quot;\ _F_-;_-@_-"/>
    <numFmt numFmtId="187" formatCode="_-* #,##0.00\ _F_-;\-* #,##0.00\ _F_-;_-* &quot;-&quot;??\ _F_-;_-@_-"/>
    <numFmt numFmtId="188" formatCode="_-* #,##0\ &quot;F&quot;_-;\-* #,##0\ &quot;F&quot;_-;_-* &quot;-&quot;\ &quot;F&quot;_-;_-@_-"/>
    <numFmt numFmtId="189" formatCode="_-* #,##0.00\ &quot;F&quot;_-;\-* #,##0.00\ &quot;F&quot;_-;_-* &quot;-&quot;??\ &quot;F&quot;_-;_-@_-"/>
    <numFmt numFmtId="190" formatCode="_([$€]* #,##0.00_);_([$€]* \(#,##0.00\);_([$€]* &quot;-&quot;??_);_(@_)"/>
    <numFmt numFmtId="191" formatCode="[&gt;=0.05]#,##0.0;[&lt;=-0.05]\-#,##0.0;?0.0"/>
    <numFmt numFmtId="192" formatCode="[&gt;=0.05]\(#,##0.0\);[&lt;=-0.05]\(\-#,##0.0\);\(\-\-\);\(@\)"/>
    <numFmt numFmtId="193" formatCode="[Black]#,##0.0;[Black]\-#,##0.0;;"/>
    <numFmt numFmtId="194" formatCode="[Black][&gt;0.05]#,##0.0;[Black][&lt;-0.05]\-#,##0.0;;"/>
    <numFmt numFmtId="195" formatCode="[Black][&gt;0.5]#,##0;[Black][&lt;-0.5]\-#,##0;;"/>
    <numFmt numFmtId="196" formatCode="General\ \ \ \ \ \ "/>
    <numFmt numFmtId="197" formatCode="0.0\ \ \ \ \ \ \ \ "/>
    <numFmt numFmtId="198" formatCode="mmmm\ yyyy"/>
    <numFmt numFmtId="199" formatCode="_-* #,##0.0_₮_-;\-* #,##0.0_₮_-;_-* &quot;-&quot;??_₮_-;_-@_-"/>
  </numFmts>
  <fonts count="160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Mon"/>
      <family val="2"/>
    </font>
    <font>
      <b/>
      <sz val="10"/>
      <color theme="1"/>
      <name val="Arial Mon"/>
      <family val="2"/>
    </font>
    <font>
      <i/>
      <sz val="9"/>
      <color theme="1"/>
      <name val="Arial Mon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rgb="FF000000"/>
      <name val="Arial"/>
      <family val="2"/>
    </font>
    <font>
      <b/>
      <sz val="10"/>
      <color theme="1"/>
      <name val="Arial Mon"/>
      <family val="2"/>
    </font>
    <font>
      <b/>
      <sz val="11"/>
      <color rgb="FF000000"/>
      <name val="Arial"/>
      <family val="2"/>
    </font>
    <font>
      <b/>
      <sz val="12"/>
      <color theme="1"/>
      <name val="Arial Mon"/>
      <family val="2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Tahoma"/>
      <family val="2"/>
    </font>
    <font>
      <b/>
      <i/>
      <sz val="10"/>
      <color rgb="FF000000"/>
      <name val="Arial"/>
      <family val="2"/>
    </font>
    <font>
      <sz val="9"/>
      <color rgb="FF000000"/>
      <name val="Arial"/>
      <family val="2"/>
    </font>
    <font>
      <sz val="11"/>
      <name val="Arial"/>
      <family val="2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10"/>
      <name val="Times New Roman"/>
      <family val="1"/>
      <charset val="204"/>
    </font>
    <font>
      <b/>
      <sz val="10"/>
      <color theme="1"/>
      <name val="Times New Roman"/>
      <family val="1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color theme="1"/>
      <name val="Arial Mon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sz val="10"/>
      <color theme="1"/>
      <name val="Arial"/>
      <family val="2"/>
      <charset val="204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0"/>
      <name val="Arial"/>
      <family val="2"/>
    </font>
    <font>
      <i/>
      <sz val="10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 Mon"/>
      <family val="2"/>
    </font>
    <font>
      <b/>
      <sz val="12"/>
      <color theme="1"/>
      <name val="Arial Mon"/>
      <family val="2"/>
    </font>
    <font>
      <sz val="11"/>
      <name val="Arial"/>
      <family val="2"/>
      <charset val="204"/>
    </font>
    <font>
      <sz val="8"/>
      <name val="Calibri"/>
      <family val="2"/>
      <charset val="1"/>
      <scheme val="minor"/>
    </font>
    <font>
      <b/>
      <i/>
      <sz val="12"/>
      <name val="Arial"/>
      <family val="2"/>
    </font>
    <font>
      <b/>
      <i/>
      <sz val="10"/>
      <name val="Arial"/>
      <family val="2"/>
    </font>
    <font>
      <sz val="9"/>
      <color theme="1"/>
      <name val="Arial Mon"/>
      <family val="2"/>
    </font>
    <font>
      <sz val="9"/>
      <name val="Arial"/>
      <family val="2"/>
    </font>
    <font>
      <sz val="9"/>
      <color theme="1"/>
      <name val="Calibri"/>
      <family val="2"/>
      <charset val="1"/>
      <scheme val="minor"/>
    </font>
    <font>
      <b/>
      <sz val="9"/>
      <color rgb="FFFF0000"/>
      <name val="Arial"/>
      <family val="2"/>
      <charset val="204"/>
    </font>
    <font>
      <i/>
      <sz val="9"/>
      <name val="Arial"/>
      <family val="2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</font>
    <font>
      <sz val="8"/>
      <color theme="1"/>
      <name val="Calibri"/>
      <family val="2"/>
      <charset val="1"/>
      <scheme val="minor"/>
    </font>
    <font>
      <b/>
      <sz val="15"/>
      <color theme="3"/>
      <name val="Calibri"/>
      <family val="2"/>
      <scheme val="minor"/>
    </font>
    <font>
      <b/>
      <sz val="9"/>
      <color theme="1"/>
      <name val="Arial Mon"/>
      <family val="2"/>
    </font>
    <font>
      <sz val="10"/>
      <color theme="1"/>
      <name val="times new roman"/>
      <family val="2"/>
    </font>
    <font>
      <b/>
      <sz val="10"/>
      <color theme="1"/>
      <name val="Arial"/>
      <family val="2"/>
      <charset val="204"/>
    </font>
    <font>
      <sz val="10"/>
      <color indexed="8"/>
      <name val="Arial"/>
      <family val="2"/>
    </font>
    <font>
      <b/>
      <sz val="9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7"/>
      <color rgb="FF000000"/>
      <name val="Arial"/>
      <family val="2"/>
      <charset val="204"/>
    </font>
    <font>
      <u/>
      <sz val="11"/>
      <color theme="10"/>
      <name val="Calibri"/>
      <family val="2"/>
    </font>
    <font>
      <sz val="12"/>
      <name val="Arial"/>
      <family val="2"/>
      <charset val="204"/>
    </font>
    <font>
      <sz val="12"/>
      <name val="Arial"/>
      <family val="2"/>
    </font>
    <font>
      <sz val="9"/>
      <name val="Times New Roman"/>
      <family val="1"/>
    </font>
    <font>
      <sz val="1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Verdana"/>
      <family val="2"/>
      <charset val="204"/>
    </font>
    <font>
      <i/>
      <sz val="10"/>
      <color indexed="8"/>
      <name val="Verdana"/>
      <family val="2"/>
      <charset val="204"/>
    </font>
    <font>
      <b/>
      <sz val="10"/>
      <color indexed="8"/>
      <name val="Verdana"/>
      <family val="2"/>
      <charset val="204"/>
    </font>
    <font>
      <sz val="11"/>
      <color indexed="8"/>
      <name val="Verdana"/>
      <family val="2"/>
      <charset val="204"/>
    </font>
    <font>
      <b/>
      <sz val="11"/>
      <color indexed="8"/>
      <name val="Verdana"/>
      <family val="2"/>
      <charset val="204"/>
    </font>
    <font>
      <b/>
      <sz val="13"/>
      <color indexed="9"/>
      <name val="Verdana"/>
      <family val="2"/>
      <charset val="204"/>
    </font>
    <font>
      <sz val="10"/>
      <color indexed="54"/>
      <name val="Verdana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MS Sans Serif"/>
      <family val="2"/>
    </font>
    <font>
      <sz val="12"/>
      <name val="Helv"/>
    </font>
    <font>
      <i/>
      <sz val="11"/>
      <color indexed="23"/>
      <name val="Calibri"/>
      <family val="2"/>
    </font>
    <font>
      <sz val="18"/>
      <name val="Arial"/>
      <family val="2"/>
      <charset val="204"/>
    </font>
    <font>
      <sz val="8"/>
      <name val="Arial"/>
      <family val="2"/>
      <charset val="204"/>
    </font>
    <font>
      <vertAlign val="superscript"/>
      <sz val="11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7.5"/>
      <color indexed="12"/>
      <name val="Tms Rmn"/>
    </font>
    <font>
      <u/>
      <sz val="7.5"/>
      <color indexed="36"/>
      <name val="Tms Rmn"/>
    </font>
    <font>
      <u/>
      <sz val="10"/>
      <color indexed="12"/>
      <name val="MS Sans Serif"/>
      <family val="2"/>
      <charset val="204"/>
    </font>
    <font>
      <sz val="11"/>
      <color indexed="52"/>
      <name val="Calibri"/>
      <family val="2"/>
    </font>
    <font>
      <sz val="8"/>
      <color indexed="8"/>
      <name val="Helv"/>
    </font>
    <font>
      <sz val="11"/>
      <color indexed="60"/>
      <name val="Calibri"/>
      <family val="2"/>
    </font>
    <font>
      <sz val="10"/>
      <name val="Tms Rmn"/>
    </font>
    <font>
      <sz val="10"/>
      <name val="NewtonCTT"/>
    </font>
    <font>
      <sz val="10"/>
      <color indexed="8"/>
      <name val="MS Sans Serif"/>
      <family val="2"/>
    </font>
    <font>
      <sz val="11"/>
      <color rgb="FF000000"/>
      <name val="Calibri"/>
      <family val="2"/>
      <scheme val="minor"/>
    </font>
    <font>
      <sz val="12"/>
      <name val="Arial Mon"/>
      <family val="2"/>
    </font>
    <font>
      <b/>
      <sz val="11"/>
      <name val="Calibri"/>
      <family val="2"/>
    </font>
    <font>
      <sz val="9"/>
      <color indexed="8"/>
      <name val="Arial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sz val="10"/>
      <color indexed="10"/>
      <name val="MS Sans Serif"/>
      <family val="2"/>
      <charset val="204"/>
    </font>
    <font>
      <sz val="11"/>
      <color rgb="FF000000"/>
      <name val="Calibri"/>
      <family val="2"/>
      <charset val="1"/>
    </font>
    <font>
      <b/>
      <sz val="18"/>
      <color indexed="56"/>
      <name val="Cambria"/>
      <family val="2"/>
    </font>
    <font>
      <sz val="8"/>
      <name val="Helv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0"/>
      <name val="Arial Mon"/>
      <family val="2"/>
    </font>
    <font>
      <b/>
      <sz val="10"/>
      <color rgb="FF002060"/>
      <name val="Arial"/>
      <family val="2"/>
      <charset val="204"/>
    </font>
    <font>
      <b/>
      <sz val="9"/>
      <color theme="1"/>
      <name val="Arial"/>
      <family val="2"/>
      <charset val="204"/>
    </font>
    <font>
      <sz val="7"/>
      <name val="Arial"/>
      <family val="2"/>
      <charset val="204"/>
    </font>
    <font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0"/>
      <color rgb="FF444950"/>
      <name val="Arial"/>
      <family val="2"/>
    </font>
    <font>
      <b/>
      <sz val="9"/>
      <name val="Arial Mon"/>
      <family val="2"/>
    </font>
    <font>
      <sz val="9"/>
      <name val="Arial Mon"/>
      <family val="2"/>
    </font>
    <font>
      <sz val="9"/>
      <color theme="1"/>
      <name val="Times New Roman"/>
      <family val="1"/>
      <charset val="204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E46D0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8352">
    <xf numFmtId="0" fontId="0" fillId="0" borderId="0"/>
    <xf numFmtId="43" fontId="30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7" fillId="0" borderId="0"/>
    <xf numFmtId="0" fontId="55" fillId="0" borderId="0"/>
    <xf numFmtId="170" fontId="52" fillId="0" borderId="0" applyFont="0" applyFill="0" applyBorder="0" applyAlignment="0" applyProtection="0"/>
    <xf numFmtId="0" fontId="7" fillId="0" borderId="0"/>
    <xf numFmtId="0" fontId="7" fillId="0" borderId="0"/>
    <xf numFmtId="0" fontId="55" fillId="0" borderId="0"/>
    <xf numFmtId="0" fontId="30" fillId="0" borderId="0"/>
    <xf numFmtId="169" fontId="30" fillId="0" borderId="0" applyFont="0" applyFill="0" applyBorder="0" applyAlignment="0" applyProtection="0"/>
    <xf numFmtId="0" fontId="55" fillId="0" borderId="0"/>
    <xf numFmtId="0" fontId="30" fillId="0" borderId="0"/>
    <xf numFmtId="0" fontId="7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83" fillId="0" borderId="0"/>
    <xf numFmtId="169" fontId="4" fillId="0" borderId="0" applyFont="0" applyFill="0" applyBorder="0" applyAlignment="0" applyProtection="0"/>
    <xf numFmtId="0" fontId="81" fillId="0" borderId="28" applyNumberFormat="0" applyFill="0" applyAlignment="0" applyProtection="0"/>
    <xf numFmtId="0" fontId="30" fillId="0" borderId="0"/>
    <xf numFmtId="0" fontId="4" fillId="0" borderId="0"/>
    <xf numFmtId="0" fontId="85" fillId="0" borderId="0">
      <alignment vertical="top"/>
    </xf>
    <xf numFmtId="0" fontId="85" fillId="0" borderId="0">
      <alignment vertical="top"/>
    </xf>
    <xf numFmtId="0" fontId="85" fillId="0" borderId="0">
      <alignment vertical="top"/>
    </xf>
    <xf numFmtId="0" fontId="85" fillId="0" borderId="0">
      <alignment vertical="top"/>
    </xf>
    <xf numFmtId="0" fontId="90" fillId="0" borderId="0" applyNumberFormat="0" applyFill="0" applyBorder="0" applyAlignment="0" applyProtection="0">
      <alignment vertical="top"/>
      <protection locked="0"/>
    </xf>
    <xf numFmtId="0" fontId="46" fillId="0" borderId="0"/>
    <xf numFmtId="0" fontId="52" fillId="0" borderId="0"/>
    <xf numFmtId="174" fontId="93" fillId="0" borderId="0" applyFont="0" applyFill="0" applyBorder="0" applyAlignment="0" applyProtection="0"/>
    <xf numFmtId="175" fontId="93" fillId="0" borderId="0" applyFont="0" applyFill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95" fillId="21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95" fillId="21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95" fillId="21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95" fillId="21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95" fillId="21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95" fillId="21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95" fillId="21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95" fillId="21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5" fillId="22" borderId="0" applyNumberFormat="0" applyBorder="0" applyAlignment="0" applyProtection="0"/>
    <xf numFmtId="0" fontId="95" fillId="22" borderId="0" applyNumberFormat="0" applyBorder="0" applyAlignment="0" applyProtection="0"/>
    <xf numFmtId="0" fontId="95" fillId="22" borderId="0" applyNumberFormat="0" applyBorder="0" applyAlignment="0" applyProtection="0"/>
    <xf numFmtId="0" fontId="95" fillId="22" borderId="0" applyNumberFormat="0" applyBorder="0" applyAlignment="0" applyProtection="0"/>
    <xf numFmtId="0" fontId="95" fillId="22" borderId="0" applyNumberFormat="0" applyBorder="0" applyAlignment="0" applyProtection="0"/>
    <xf numFmtId="0" fontId="95" fillId="22" borderId="0" applyNumberFormat="0" applyBorder="0" applyAlignment="0" applyProtection="0"/>
    <xf numFmtId="0" fontId="95" fillId="22" borderId="0" applyNumberFormat="0" applyBorder="0" applyAlignment="0" applyProtection="0"/>
    <xf numFmtId="0" fontId="95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5" fillId="23" borderId="0" applyNumberFormat="0" applyBorder="0" applyAlignment="0" applyProtection="0"/>
    <xf numFmtId="0" fontId="95" fillId="23" borderId="0" applyNumberFormat="0" applyBorder="0" applyAlignment="0" applyProtection="0"/>
    <xf numFmtId="0" fontId="95" fillId="23" borderId="0" applyNumberFormat="0" applyBorder="0" applyAlignment="0" applyProtection="0"/>
    <xf numFmtId="0" fontId="95" fillId="23" borderId="0" applyNumberFormat="0" applyBorder="0" applyAlignment="0" applyProtection="0"/>
    <xf numFmtId="0" fontId="95" fillId="23" borderId="0" applyNumberFormat="0" applyBorder="0" applyAlignment="0" applyProtection="0"/>
    <xf numFmtId="0" fontId="95" fillId="23" borderId="0" applyNumberFormat="0" applyBorder="0" applyAlignment="0" applyProtection="0"/>
    <xf numFmtId="0" fontId="95" fillId="23" borderId="0" applyNumberFormat="0" applyBorder="0" applyAlignment="0" applyProtection="0"/>
    <xf numFmtId="0" fontId="95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5" fillId="24" borderId="0" applyNumberFormat="0" applyBorder="0" applyAlignment="0" applyProtection="0"/>
    <xf numFmtId="0" fontId="95" fillId="24" borderId="0" applyNumberFormat="0" applyBorder="0" applyAlignment="0" applyProtection="0"/>
    <xf numFmtId="0" fontId="95" fillId="24" borderId="0" applyNumberFormat="0" applyBorder="0" applyAlignment="0" applyProtection="0"/>
    <xf numFmtId="0" fontId="95" fillId="24" borderId="0" applyNumberFormat="0" applyBorder="0" applyAlignment="0" applyProtection="0"/>
    <xf numFmtId="0" fontId="95" fillId="24" borderId="0" applyNumberFormat="0" applyBorder="0" applyAlignment="0" applyProtection="0"/>
    <xf numFmtId="0" fontId="95" fillId="24" borderId="0" applyNumberFormat="0" applyBorder="0" applyAlignment="0" applyProtection="0"/>
    <xf numFmtId="0" fontId="95" fillId="24" borderId="0" applyNumberFormat="0" applyBorder="0" applyAlignment="0" applyProtection="0"/>
    <xf numFmtId="0" fontId="95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5" borderId="0" applyNumberFormat="0" applyBorder="0" applyAlignment="0" applyProtection="0"/>
    <xf numFmtId="0" fontId="94" fillId="25" borderId="0" applyNumberFormat="0" applyBorder="0" applyAlignment="0" applyProtection="0"/>
    <xf numFmtId="0" fontId="94" fillId="25" borderId="0" applyNumberFormat="0" applyBorder="0" applyAlignment="0" applyProtection="0"/>
    <xf numFmtId="0" fontId="94" fillId="25" borderId="0" applyNumberFormat="0" applyBorder="0" applyAlignment="0" applyProtection="0"/>
    <xf numFmtId="0" fontId="94" fillId="25" borderId="0" applyNumberFormat="0" applyBorder="0" applyAlignment="0" applyProtection="0"/>
    <xf numFmtId="0" fontId="94" fillId="25" borderId="0" applyNumberFormat="0" applyBorder="0" applyAlignment="0" applyProtection="0"/>
    <xf numFmtId="0" fontId="94" fillId="25" borderId="0" applyNumberFormat="0" applyBorder="0" applyAlignment="0" applyProtection="0"/>
    <xf numFmtId="0" fontId="94" fillId="25" borderId="0" applyNumberFormat="0" applyBorder="0" applyAlignment="0" applyProtection="0"/>
    <xf numFmtId="0" fontId="94" fillId="25" borderId="0" applyNumberFormat="0" applyBorder="0" applyAlignment="0" applyProtection="0"/>
    <xf numFmtId="0" fontId="94" fillId="25" borderId="0" applyNumberFormat="0" applyBorder="0" applyAlignment="0" applyProtection="0"/>
    <xf numFmtId="0" fontId="95" fillId="25" borderId="0" applyNumberFormat="0" applyBorder="0" applyAlignment="0" applyProtection="0"/>
    <xf numFmtId="0" fontId="95" fillId="25" borderId="0" applyNumberFormat="0" applyBorder="0" applyAlignment="0" applyProtection="0"/>
    <xf numFmtId="0" fontId="95" fillId="25" borderId="0" applyNumberFormat="0" applyBorder="0" applyAlignment="0" applyProtection="0"/>
    <xf numFmtId="0" fontId="95" fillId="25" borderId="0" applyNumberFormat="0" applyBorder="0" applyAlignment="0" applyProtection="0"/>
    <xf numFmtId="0" fontId="95" fillId="25" borderId="0" applyNumberFormat="0" applyBorder="0" applyAlignment="0" applyProtection="0"/>
    <xf numFmtId="0" fontId="95" fillId="25" borderId="0" applyNumberFormat="0" applyBorder="0" applyAlignment="0" applyProtection="0"/>
    <xf numFmtId="0" fontId="95" fillId="25" borderId="0" applyNumberFormat="0" applyBorder="0" applyAlignment="0" applyProtection="0"/>
    <xf numFmtId="0" fontId="95" fillId="25" borderId="0" applyNumberFormat="0" applyBorder="0" applyAlignment="0" applyProtection="0"/>
    <xf numFmtId="0" fontId="94" fillId="25" borderId="0" applyNumberFormat="0" applyBorder="0" applyAlignment="0" applyProtection="0"/>
    <xf numFmtId="0" fontId="94" fillId="25" borderId="0" applyNumberFormat="0" applyBorder="0" applyAlignment="0" applyProtection="0"/>
    <xf numFmtId="0" fontId="94" fillId="25" borderId="0" applyNumberFormat="0" applyBorder="0" applyAlignment="0" applyProtection="0"/>
    <xf numFmtId="0" fontId="94" fillId="25" borderId="0" applyNumberFormat="0" applyBorder="0" applyAlignment="0" applyProtection="0"/>
    <xf numFmtId="0" fontId="94" fillId="25" borderId="0" applyNumberFormat="0" applyBorder="0" applyAlignment="0" applyProtection="0"/>
    <xf numFmtId="0" fontId="94" fillId="25" borderId="0" applyNumberFormat="0" applyBorder="0" applyAlignment="0" applyProtection="0"/>
    <xf numFmtId="0" fontId="94" fillId="25" borderId="0" applyNumberFormat="0" applyBorder="0" applyAlignment="0" applyProtection="0"/>
    <xf numFmtId="0" fontId="94" fillId="25" borderId="0" applyNumberFormat="0" applyBorder="0" applyAlignment="0" applyProtection="0"/>
    <xf numFmtId="0" fontId="94" fillId="25" borderId="0" applyNumberFormat="0" applyBorder="0" applyAlignment="0" applyProtection="0"/>
    <xf numFmtId="0" fontId="94" fillId="25" borderId="0" applyNumberFormat="0" applyBorder="0" applyAlignment="0" applyProtection="0"/>
    <xf numFmtId="0" fontId="94" fillId="25" borderId="0" applyNumberFormat="0" applyBorder="0" applyAlignment="0" applyProtection="0"/>
    <xf numFmtId="0" fontId="94" fillId="25" borderId="0" applyNumberFormat="0" applyBorder="0" applyAlignment="0" applyProtection="0"/>
    <xf numFmtId="0" fontId="94" fillId="25" borderId="0" applyNumberFormat="0" applyBorder="0" applyAlignment="0" applyProtection="0"/>
    <xf numFmtId="0" fontId="94" fillId="25" borderId="0" applyNumberFormat="0" applyBorder="0" applyAlignment="0" applyProtection="0"/>
    <xf numFmtId="0" fontId="94" fillId="25" borderId="0" applyNumberFormat="0" applyBorder="0" applyAlignment="0" applyProtection="0"/>
    <xf numFmtId="0" fontId="94" fillId="25" borderId="0" applyNumberFormat="0" applyBorder="0" applyAlignment="0" applyProtection="0"/>
    <xf numFmtId="0" fontId="94" fillId="25" borderId="0" applyNumberFormat="0" applyBorder="0" applyAlignment="0" applyProtection="0"/>
    <xf numFmtId="0" fontId="94" fillId="25" borderId="0" applyNumberFormat="0" applyBorder="0" applyAlignment="0" applyProtection="0"/>
    <xf numFmtId="0" fontId="94" fillId="25" borderId="0" applyNumberFormat="0" applyBorder="0" applyAlignment="0" applyProtection="0"/>
    <xf numFmtId="0" fontId="94" fillId="25" borderId="0" applyNumberFormat="0" applyBorder="0" applyAlignment="0" applyProtection="0"/>
    <xf numFmtId="0" fontId="94" fillId="25" borderId="0" applyNumberFormat="0" applyBorder="0" applyAlignment="0" applyProtection="0"/>
    <xf numFmtId="0" fontId="94" fillId="25" borderId="0" applyNumberFormat="0" applyBorder="0" applyAlignment="0" applyProtection="0"/>
    <xf numFmtId="0" fontId="94" fillId="25" borderId="0" applyNumberFormat="0" applyBorder="0" applyAlignment="0" applyProtection="0"/>
    <xf numFmtId="0" fontId="94" fillId="25" borderId="0" applyNumberFormat="0" applyBorder="0" applyAlignment="0" applyProtection="0"/>
    <xf numFmtId="0" fontId="94" fillId="25" borderId="0" applyNumberFormat="0" applyBorder="0" applyAlignment="0" applyProtection="0"/>
    <xf numFmtId="0" fontId="94" fillId="25" borderId="0" applyNumberFormat="0" applyBorder="0" applyAlignment="0" applyProtection="0"/>
    <xf numFmtId="0" fontId="94" fillId="25" borderId="0" applyNumberFormat="0" applyBorder="0" applyAlignment="0" applyProtection="0"/>
    <xf numFmtId="0" fontId="94" fillId="25" borderId="0" applyNumberFormat="0" applyBorder="0" applyAlignment="0" applyProtection="0"/>
    <xf numFmtId="0" fontId="94" fillId="25" borderId="0" applyNumberFormat="0" applyBorder="0" applyAlignment="0" applyProtection="0"/>
    <xf numFmtId="0" fontId="94" fillId="25" borderId="0" applyNumberFormat="0" applyBorder="0" applyAlignment="0" applyProtection="0"/>
    <xf numFmtId="0" fontId="94" fillId="25" borderId="0" applyNumberFormat="0" applyBorder="0" applyAlignment="0" applyProtection="0"/>
    <xf numFmtId="0" fontId="94" fillId="25" borderId="0" applyNumberFormat="0" applyBorder="0" applyAlignment="0" applyProtection="0"/>
    <xf numFmtId="0" fontId="94" fillId="25" borderId="0" applyNumberFormat="0" applyBorder="0" applyAlignment="0" applyProtection="0"/>
    <xf numFmtId="0" fontId="94" fillId="25" borderId="0" applyNumberFormat="0" applyBorder="0" applyAlignment="0" applyProtection="0"/>
    <xf numFmtId="0" fontId="94" fillId="25" borderId="0" applyNumberFormat="0" applyBorder="0" applyAlignment="0" applyProtection="0"/>
    <xf numFmtId="0" fontId="94" fillId="25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0" fontId="94" fillId="26" borderId="0" applyNumberFormat="0" applyBorder="0" applyAlignment="0" applyProtection="0"/>
    <xf numFmtId="176" fontId="93" fillId="0" borderId="0" applyFont="0" applyFill="0" applyBorder="0" applyAlignment="0" applyProtection="0"/>
    <xf numFmtId="177" fontId="93" fillId="0" borderId="0" applyFont="0" applyFill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5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95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95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95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95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95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95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95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5" fillId="28" borderId="0" applyNumberFormat="0" applyBorder="0" applyAlignment="0" applyProtection="0"/>
    <xf numFmtId="0" fontId="95" fillId="28" borderId="0" applyNumberFormat="0" applyBorder="0" applyAlignment="0" applyProtection="0"/>
    <xf numFmtId="0" fontId="95" fillId="28" borderId="0" applyNumberFormat="0" applyBorder="0" applyAlignment="0" applyProtection="0"/>
    <xf numFmtId="0" fontId="95" fillId="28" borderId="0" applyNumberFormat="0" applyBorder="0" applyAlignment="0" applyProtection="0"/>
    <xf numFmtId="0" fontId="95" fillId="28" borderId="0" applyNumberFormat="0" applyBorder="0" applyAlignment="0" applyProtection="0"/>
    <xf numFmtId="0" fontId="95" fillId="28" borderId="0" applyNumberFormat="0" applyBorder="0" applyAlignment="0" applyProtection="0"/>
    <xf numFmtId="0" fontId="95" fillId="28" borderId="0" applyNumberFormat="0" applyBorder="0" applyAlignment="0" applyProtection="0"/>
    <xf numFmtId="0" fontId="95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5" fillId="29" borderId="0" applyNumberFormat="0" applyBorder="0" applyAlignment="0" applyProtection="0"/>
    <xf numFmtId="0" fontId="95" fillId="29" borderId="0" applyNumberFormat="0" applyBorder="0" applyAlignment="0" applyProtection="0"/>
    <xf numFmtId="0" fontId="95" fillId="29" borderId="0" applyNumberFormat="0" applyBorder="0" applyAlignment="0" applyProtection="0"/>
    <xf numFmtId="0" fontId="95" fillId="29" borderId="0" applyNumberFormat="0" applyBorder="0" applyAlignment="0" applyProtection="0"/>
    <xf numFmtId="0" fontId="95" fillId="29" borderId="0" applyNumberFormat="0" applyBorder="0" applyAlignment="0" applyProtection="0"/>
    <xf numFmtId="0" fontId="95" fillId="29" borderId="0" applyNumberFormat="0" applyBorder="0" applyAlignment="0" applyProtection="0"/>
    <xf numFmtId="0" fontId="95" fillId="29" borderId="0" applyNumberFormat="0" applyBorder="0" applyAlignment="0" applyProtection="0"/>
    <xf numFmtId="0" fontId="95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5" fillId="24" borderId="0" applyNumberFormat="0" applyBorder="0" applyAlignment="0" applyProtection="0"/>
    <xf numFmtId="0" fontId="95" fillId="24" borderId="0" applyNumberFormat="0" applyBorder="0" applyAlignment="0" applyProtection="0"/>
    <xf numFmtId="0" fontId="95" fillId="24" borderId="0" applyNumberFormat="0" applyBorder="0" applyAlignment="0" applyProtection="0"/>
    <xf numFmtId="0" fontId="95" fillId="24" borderId="0" applyNumberFormat="0" applyBorder="0" applyAlignment="0" applyProtection="0"/>
    <xf numFmtId="0" fontId="95" fillId="24" borderId="0" applyNumberFormat="0" applyBorder="0" applyAlignment="0" applyProtection="0"/>
    <xf numFmtId="0" fontId="95" fillId="24" borderId="0" applyNumberFormat="0" applyBorder="0" applyAlignment="0" applyProtection="0"/>
    <xf numFmtId="0" fontId="95" fillId="24" borderId="0" applyNumberFormat="0" applyBorder="0" applyAlignment="0" applyProtection="0"/>
    <xf numFmtId="0" fontId="95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5" fillId="27" borderId="0" applyNumberFormat="0" applyBorder="0" applyAlignment="0" applyProtection="0"/>
    <xf numFmtId="0" fontId="95" fillId="27" borderId="0" applyNumberFormat="0" applyBorder="0" applyAlignment="0" applyProtection="0"/>
    <xf numFmtId="0" fontId="95" fillId="27" borderId="0" applyNumberFormat="0" applyBorder="0" applyAlignment="0" applyProtection="0"/>
    <xf numFmtId="0" fontId="95" fillId="27" borderId="0" applyNumberFormat="0" applyBorder="0" applyAlignment="0" applyProtection="0"/>
    <xf numFmtId="0" fontId="95" fillId="27" borderId="0" applyNumberFormat="0" applyBorder="0" applyAlignment="0" applyProtection="0"/>
    <xf numFmtId="0" fontId="95" fillId="27" borderId="0" applyNumberFormat="0" applyBorder="0" applyAlignment="0" applyProtection="0"/>
    <xf numFmtId="0" fontId="95" fillId="27" borderId="0" applyNumberFormat="0" applyBorder="0" applyAlignment="0" applyProtection="0"/>
    <xf numFmtId="0" fontId="95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30" borderId="0" applyNumberFormat="0" applyBorder="0" applyAlignment="0" applyProtection="0"/>
    <xf numFmtId="0" fontId="94" fillId="30" borderId="0" applyNumberFormat="0" applyBorder="0" applyAlignment="0" applyProtection="0"/>
    <xf numFmtId="0" fontId="94" fillId="30" borderId="0" applyNumberFormat="0" applyBorder="0" applyAlignment="0" applyProtection="0"/>
    <xf numFmtId="0" fontId="94" fillId="30" borderId="0" applyNumberFormat="0" applyBorder="0" applyAlignment="0" applyProtection="0"/>
    <xf numFmtId="0" fontId="94" fillId="30" borderId="0" applyNumberFormat="0" applyBorder="0" applyAlignment="0" applyProtection="0"/>
    <xf numFmtId="0" fontId="94" fillId="30" borderId="0" applyNumberFormat="0" applyBorder="0" applyAlignment="0" applyProtection="0"/>
    <xf numFmtId="0" fontId="94" fillId="30" borderId="0" applyNumberFormat="0" applyBorder="0" applyAlignment="0" applyProtection="0"/>
    <xf numFmtId="0" fontId="94" fillId="30" borderId="0" applyNumberFormat="0" applyBorder="0" applyAlignment="0" applyProtection="0"/>
    <xf numFmtId="0" fontId="94" fillId="30" borderId="0" applyNumberFormat="0" applyBorder="0" applyAlignment="0" applyProtection="0"/>
    <xf numFmtId="0" fontId="94" fillId="30" borderId="0" applyNumberFormat="0" applyBorder="0" applyAlignment="0" applyProtection="0"/>
    <xf numFmtId="0" fontId="95" fillId="30" borderId="0" applyNumberFormat="0" applyBorder="0" applyAlignment="0" applyProtection="0"/>
    <xf numFmtId="0" fontId="95" fillId="30" borderId="0" applyNumberFormat="0" applyBorder="0" applyAlignment="0" applyProtection="0"/>
    <xf numFmtId="0" fontId="95" fillId="30" borderId="0" applyNumberFormat="0" applyBorder="0" applyAlignment="0" applyProtection="0"/>
    <xf numFmtId="0" fontId="95" fillId="30" borderId="0" applyNumberFormat="0" applyBorder="0" applyAlignment="0" applyProtection="0"/>
    <xf numFmtId="0" fontId="95" fillId="30" borderId="0" applyNumberFormat="0" applyBorder="0" applyAlignment="0" applyProtection="0"/>
    <xf numFmtId="0" fontId="95" fillId="30" borderId="0" applyNumberFormat="0" applyBorder="0" applyAlignment="0" applyProtection="0"/>
    <xf numFmtId="0" fontId="95" fillId="30" borderId="0" applyNumberFormat="0" applyBorder="0" applyAlignment="0" applyProtection="0"/>
    <xf numFmtId="0" fontId="95" fillId="30" borderId="0" applyNumberFormat="0" applyBorder="0" applyAlignment="0" applyProtection="0"/>
    <xf numFmtId="0" fontId="94" fillId="30" borderId="0" applyNumberFormat="0" applyBorder="0" applyAlignment="0" applyProtection="0"/>
    <xf numFmtId="0" fontId="94" fillId="30" borderId="0" applyNumberFormat="0" applyBorder="0" applyAlignment="0" applyProtection="0"/>
    <xf numFmtId="0" fontId="94" fillId="30" borderId="0" applyNumberFormat="0" applyBorder="0" applyAlignment="0" applyProtection="0"/>
    <xf numFmtId="0" fontId="94" fillId="30" borderId="0" applyNumberFormat="0" applyBorder="0" applyAlignment="0" applyProtection="0"/>
    <xf numFmtId="0" fontId="94" fillId="30" borderId="0" applyNumberFormat="0" applyBorder="0" applyAlignment="0" applyProtection="0"/>
    <xf numFmtId="0" fontId="94" fillId="30" borderId="0" applyNumberFormat="0" applyBorder="0" applyAlignment="0" applyProtection="0"/>
    <xf numFmtId="0" fontId="94" fillId="30" borderId="0" applyNumberFormat="0" applyBorder="0" applyAlignment="0" applyProtection="0"/>
    <xf numFmtId="0" fontId="94" fillId="30" borderId="0" applyNumberFormat="0" applyBorder="0" applyAlignment="0" applyProtection="0"/>
    <xf numFmtId="0" fontId="94" fillId="30" borderId="0" applyNumberFormat="0" applyBorder="0" applyAlignment="0" applyProtection="0"/>
    <xf numFmtId="0" fontId="94" fillId="30" borderId="0" applyNumberFormat="0" applyBorder="0" applyAlignment="0" applyProtection="0"/>
    <xf numFmtId="0" fontId="94" fillId="30" borderId="0" applyNumberFormat="0" applyBorder="0" applyAlignment="0" applyProtection="0"/>
    <xf numFmtId="0" fontId="94" fillId="30" borderId="0" applyNumberFormat="0" applyBorder="0" applyAlignment="0" applyProtection="0"/>
    <xf numFmtId="0" fontId="94" fillId="30" borderId="0" applyNumberFormat="0" applyBorder="0" applyAlignment="0" applyProtection="0"/>
    <xf numFmtId="0" fontId="94" fillId="30" borderId="0" applyNumberFormat="0" applyBorder="0" applyAlignment="0" applyProtection="0"/>
    <xf numFmtId="0" fontId="94" fillId="30" borderId="0" applyNumberFormat="0" applyBorder="0" applyAlignment="0" applyProtection="0"/>
    <xf numFmtId="0" fontId="94" fillId="30" borderId="0" applyNumberFormat="0" applyBorder="0" applyAlignment="0" applyProtection="0"/>
    <xf numFmtId="0" fontId="94" fillId="30" borderId="0" applyNumberFormat="0" applyBorder="0" applyAlignment="0" applyProtection="0"/>
    <xf numFmtId="0" fontId="94" fillId="30" borderId="0" applyNumberFormat="0" applyBorder="0" applyAlignment="0" applyProtection="0"/>
    <xf numFmtId="0" fontId="94" fillId="30" borderId="0" applyNumberFormat="0" applyBorder="0" applyAlignment="0" applyProtection="0"/>
    <xf numFmtId="0" fontId="94" fillId="30" borderId="0" applyNumberFormat="0" applyBorder="0" applyAlignment="0" applyProtection="0"/>
    <xf numFmtId="0" fontId="94" fillId="30" borderId="0" applyNumberFormat="0" applyBorder="0" applyAlignment="0" applyProtection="0"/>
    <xf numFmtId="0" fontId="94" fillId="30" borderId="0" applyNumberFormat="0" applyBorder="0" applyAlignment="0" applyProtection="0"/>
    <xf numFmtId="0" fontId="94" fillId="30" borderId="0" applyNumberFormat="0" applyBorder="0" applyAlignment="0" applyProtection="0"/>
    <xf numFmtId="0" fontId="94" fillId="30" borderId="0" applyNumberFormat="0" applyBorder="0" applyAlignment="0" applyProtection="0"/>
    <xf numFmtId="0" fontId="94" fillId="30" borderId="0" applyNumberFormat="0" applyBorder="0" applyAlignment="0" applyProtection="0"/>
    <xf numFmtId="0" fontId="94" fillId="30" borderId="0" applyNumberFormat="0" applyBorder="0" applyAlignment="0" applyProtection="0"/>
    <xf numFmtId="0" fontId="94" fillId="30" borderId="0" applyNumberFormat="0" applyBorder="0" applyAlignment="0" applyProtection="0"/>
    <xf numFmtId="0" fontId="94" fillId="30" borderId="0" applyNumberFormat="0" applyBorder="0" applyAlignment="0" applyProtection="0"/>
    <xf numFmtId="0" fontId="94" fillId="30" borderId="0" applyNumberFormat="0" applyBorder="0" applyAlignment="0" applyProtection="0"/>
    <xf numFmtId="0" fontId="94" fillId="30" borderId="0" applyNumberFormat="0" applyBorder="0" applyAlignment="0" applyProtection="0"/>
    <xf numFmtId="0" fontId="94" fillId="30" borderId="0" applyNumberFormat="0" applyBorder="0" applyAlignment="0" applyProtection="0"/>
    <xf numFmtId="0" fontId="94" fillId="30" borderId="0" applyNumberFormat="0" applyBorder="0" applyAlignment="0" applyProtection="0"/>
    <xf numFmtId="0" fontId="94" fillId="30" borderId="0" applyNumberFormat="0" applyBorder="0" applyAlignment="0" applyProtection="0"/>
    <xf numFmtId="0" fontId="94" fillId="30" borderId="0" applyNumberFormat="0" applyBorder="0" applyAlignment="0" applyProtection="0"/>
    <xf numFmtId="0" fontId="94" fillId="30" borderId="0" applyNumberFormat="0" applyBorder="0" applyAlignment="0" applyProtection="0"/>
    <xf numFmtId="0" fontId="94" fillId="30" borderId="0" applyNumberFormat="0" applyBorder="0" applyAlignment="0" applyProtection="0"/>
    <xf numFmtId="178" fontId="93" fillId="0" borderId="0" applyFont="0" applyFill="0" applyBorder="0" applyAlignment="0" applyProtection="0"/>
    <xf numFmtId="0" fontId="94" fillId="31" borderId="0" applyNumberFormat="0" applyBorder="0" applyAlignment="0" applyProtection="0"/>
    <xf numFmtId="0" fontId="94" fillId="31" borderId="0" applyNumberFormat="0" applyBorder="0" applyAlignment="0" applyProtection="0"/>
    <xf numFmtId="0" fontId="94" fillId="31" borderId="0" applyNumberFormat="0" applyBorder="0" applyAlignment="0" applyProtection="0"/>
    <xf numFmtId="0" fontId="94" fillId="31" borderId="0" applyNumberFormat="0" applyBorder="0" applyAlignment="0" applyProtection="0"/>
    <xf numFmtId="0" fontId="94" fillId="31" borderId="0" applyNumberFormat="0" applyBorder="0" applyAlignment="0" applyProtection="0"/>
    <xf numFmtId="0" fontId="94" fillId="31" borderId="0" applyNumberFormat="0" applyBorder="0" applyAlignment="0" applyProtection="0"/>
    <xf numFmtId="0" fontId="94" fillId="31" borderId="0" applyNumberFormat="0" applyBorder="0" applyAlignment="0" applyProtection="0"/>
    <xf numFmtId="0" fontId="94" fillId="31" borderId="0" applyNumberFormat="0" applyBorder="0" applyAlignment="0" applyProtection="0"/>
    <xf numFmtId="0" fontId="94" fillId="31" borderId="0" applyNumberFormat="0" applyBorder="0" applyAlignment="0" applyProtection="0"/>
    <xf numFmtId="0" fontId="94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4" fillId="31" borderId="0" applyNumberFormat="0" applyBorder="0" applyAlignment="0" applyProtection="0"/>
    <xf numFmtId="0" fontId="94" fillId="31" borderId="0" applyNumberFormat="0" applyBorder="0" applyAlignment="0" applyProtection="0"/>
    <xf numFmtId="0" fontId="94" fillId="31" borderId="0" applyNumberFormat="0" applyBorder="0" applyAlignment="0" applyProtection="0"/>
    <xf numFmtId="0" fontId="94" fillId="31" borderId="0" applyNumberFormat="0" applyBorder="0" applyAlignment="0" applyProtection="0"/>
    <xf numFmtId="0" fontId="94" fillId="31" borderId="0" applyNumberFormat="0" applyBorder="0" applyAlignment="0" applyProtection="0"/>
    <xf numFmtId="0" fontId="94" fillId="31" borderId="0" applyNumberFormat="0" applyBorder="0" applyAlignment="0" applyProtection="0"/>
    <xf numFmtId="0" fontId="94" fillId="31" borderId="0" applyNumberFormat="0" applyBorder="0" applyAlignment="0" applyProtection="0"/>
    <xf numFmtId="0" fontId="94" fillId="31" borderId="0" applyNumberFormat="0" applyBorder="0" applyAlignment="0" applyProtection="0"/>
    <xf numFmtId="0" fontId="94" fillId="31" borderId="0" applyNumberFormat="0" applyBorder="0" applyAlignment="0" applyProtection="0"/>
    <xf numFmtId="0" fontId="94" fillId="31" borderId="0" applyNumberFormat="0" applyBorder="0" applyAlignment="0" applyProtection="0"/>
    <xf numFmtId="0" fontId="94" fillId="31" borderId="0" applyNumberFormat="0" applyBorder="0" applyAlignment="0" applyProtection="0"/>
    <xf numFmtId="0" fontId="94" fillId="31" borderId="0" applyNumberFormat="0" applyBorder="0" applyAlignment="0" applyProtection="0"/>
    <xf numFmtId="0" fontId="94" fillId="31" borderId="0" applyNumberFormat="0" applyBorder="0" applyAlignment="0" applyProtection="0"/>
    <xf numFmtId="0" fontId="94" fillId="31" borderId="0" applyNumberFormat="0" applyBorder="0" applyAlignment="0" applyProtection="0"/>
    <xf numFmtId="0" fontId="94" fillId="31" borderId="0" applyNumberFormat="0" applyBorder="0" applyAlignment="0" applyProtection="0"/>
    <xf numFmtId="0" fontId="94" fillId="31" borderId="0" applyNumberFormat="0" applyBorder="0" applyAlignment="0" applyProtection="0"/>
    <xf numFmtId="0" fontId="94" fillId="31" borderId="0" applyNumberFormat="0" applyBorder="0" applyAlignment="0" applyProtection="0"/>
    <xf numFmtId="0" fontId="94" fillId="31" borderId="0" applyNumberFormat="0" applyBorder="0" applyAlignment="0" applyProtection="0"/>
    <xf numFmtId="0" fontId="94" fillId="31" borderId="0" applyNumberFormat="0" applyBorder="0" applyAlignment="0" applyProtection="0"/>
    <xf numFmtId="0" fontId="94" fillId="31" borderId="0" applyNumberFormat="0" applyBorder="0" applyAlignment="0" applyProtection="0"/>
    <xf numFmtId="0" fontId="94" fillId="31" borderId="0" applyNumberFormat="0" applyBorder="0" applyAlignment="0" applyProtection="0"/>
    <xf numFmtId="0" fontId="94" fillId="31" borderId="0" applyNumberFormat="0" applyBorder="0" applyAlignment="0" applyProtection="0"/>
    <xf numFmtId="0" fontId="94" fillId="31" borderId="0" applyNumberFormat="0" applyBorder="0" applyAlignment="0" applyProtection="0"/>
    <xf numFmtId="0" fontId="94" fillId="31" borderId="0" applyNumberFormat="0" applyBorder="0" applyAlignment="0" applyProtection="0"/>
    <xf numFmtId="0" fontId="94" fillId="31" borderId="0" applyNumberFormat="0" applyBorder="0" applyAlignment="0" applyProtection="0"/>
    <xf numFmtId="0" fontId="94" fillId="31" borderId="0" applyNumberFormat="0" applyBorder="0" applyAlignment="0" applyProtection="0"/>
    <xf numFmtId="0" fontId="94" fillId="31" borderId="0" applyNumberFormat="0" applyBorder="0" applyAlignment="0" applyProtection="0"/>
    <xf numFmtId="0" fontId="94" fillId="31" borderId="0" applyNumberFormat="0" applyBorder="0" applyAlignment="0" applyProtection="0"/>
    <xf numFmtId="0" fontId="94" fillId="31" borderId="0" applyNumberFormat="0" applyBorder="0" applyAlignment="0" applyProtection="0"/>
    <xf numFmtId="0" fontId="94" fillId="31" borderId="0" applyNumberFormat="0" applyBorder="0" applyAlignment="0" applyProtection="0"/>
    <xf numFmtId="0" fontId="94" fillId="31" borderId="0" applyNumberFormat="0" applyBorder="0" applyAlignment="0" applyProtection="0"/>
    <xf numFmtId="0" fontId="94" fillId="31" borderId="0" applyNumberFormat="0" applyBorder="0" applyAlignment="0" applyProtection="0"/>
    <xf numFmtId="0" fontId="94" fillId="31" borderId="0" applyNumberFormat="0" applyBorder="0" applyAlignment="0" applyProtection="0"/>
    <xf numFmtId="0" fontId="94" fillId="31" borderId="0" applyNumberFormat="0" applyBorder="0" applyAlignment="0" applyProtection="0"/>
    <xf numFmtId="0" fontId="94" fillId="31" borderId="0" applyNumberFormat="0" applyBorder="0" applyAlignment="0" applyProtection="0"/>
    <xf numFmtId="0" fontId="94" fillId="31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6" fillId="28" borderId="0" applyNumberFormat="0" applyBorder="0" applyAlignment="0" applyProtection="0"/>
    <xf numFmtId="0" fontId="96" fillId="28" borderId="0" applyNumberFormat="0" applyBorder="0" applyAlignment="0" applyProtection="0"/>
    <xf numFmtId="0" fontId="96" fillId="28" borderId="0" applyNumberFormat="0" applyBorder="0" applyAlignment="0" applyProtection="0"/>
    <xf numFmtId="0" fontId="96" fillId="28" borderId="0" applyNumberFormat="0" applyBorder="0" applyAlignment="0" applyProtection="0"/>
    <xf numFmtId="0" fontId="96" fillId="28" borderId="0" applyNumberFormat="0" applyBorder="0" applyAlignment="0" applyProtection="0"/>
    <xf numFmtId="0" fontId="96" fillId="28" borderId="0" applyNumberFormat="0" applyBorder="0" applyAlignment="0" applyProtection="0"/>
    <xf numFmtId="0" fontId="96" fillId="28" borderId="0" applyNumberFormat="0" applyBorder="0" applyAlignment="0" applyProtection="0"/>
    <xf numFmtId="0" fontId="96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6" fillId="29" borderId="0" applyNumberFormat="0" applyBorder="0" applyAlignment="0" applyProtection="0"/>
    <xf numFmtId="0" fontId="96" fillId="29" borderId="0" applyNumberFormat="0" applyBorder="0" applyAlignment="0" applyProtection="0"/>
    <xf numFmtId="0" fontId="96" fillId="29" borderId="0" applyNumberFormat="0" applyBorder="0" applyAlignment="0" applyProtection="0"/>
    <xf numFmtId="0" fontId="96" fillId="29" borderId="0" applyNumberFormat="0" applyBorder="0" applyAlignment="0" applyProtection="0"/>
    <xf numFmtId="0" fontId="96" fillId="29" borderId="0" applyNumberFormat="0" applyBorder="0" applyAlignment="0" applyProtection="0"/>
    <xf numFmtId="0" fontId="96" fillId="29" borderId="0" applyNumberFormat="0" applyBorder="0" applyAlignment="0" applyProtection="0"/>
    <xf numFmtId="0" fontId="96" fillId="29" borderId="0" applyNumberFormat="0" applyBorder="0" applyAlignment="0" applyProtection="0"/>
    <xf numFmtId="0" fontId="96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4" borderId="0" applyNumberFormat="0" applyBorder="0" applyAlignment="0" applyProtection="0"/>
    <xf numFmtId="0" fontId="94" fillId="34" borderId="0" applyNumberFormat="0" applyBorder="0" applyAlignment="0" applyProtection="0"/>
    <xf numFmtId="0" fontId="94" fillId="34" borderId="0" applyNumberFormat="0" applyBorder="0" applyAlignment="0" applyProtection="0"/>
    <xf numFmtId="0" fontId="94" fillId="34" borderId="0" applyNumberFormat="0" applyBorder="0" applyAlignment="0" applyProtection="0"/>
    <xf numFmtId="0" fontId="94" fillId="34" borderId="0" applyNumberFormat="0" applyBorder="0" applyAlignment="0" applyProtection="0"/>
    <xf numFmtId="0" fontId="94" fillId="34" borderId="0" applyNumberFormat="0" applyBorder="0" applyAlignment="0" applyProtection="0"/>
    <xf numFmtId="0" fontId="94" fillId="34" borderId="0" applyNumberFormat="0" applyBorder="0" applyAlignment="0" applyProtection="0"/>
    <xf numFmtId="0" fontId="94" fillId="34" borderId="0" applyNumberFormat="0" applyBorder="0" applyAlignment="0" applyProtection="0"/>
    <xf numFmtId="0" fontId="94" fillId="34" borderId="0" applyNumberFormat="0" applyBorder="0" applyAlignment="0" applyProtection="0"/>
    <xf numFmtId="0" fontId="94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4" fillId="34" borderId="0" applyNumberFormat="0" applyBorder="0" applyAlignment="0" applyProtection="0"/>
    <xf numFmtId="0" fontId="94" fillId="34" borderId="0" applyNumberFormat="0" applyBorder="0" applyAlignment="0" applyProtection="0"/>
    <xf numFmtId="0" fontId="94" fillId="34" borderId="0" applyNumberFormat="0" applyBorder="0" applyAlignment="0" applyProtection="0"/>
    <xf numFmtId="0" fontId="94" fillId="34" borderId="0" applyNumberFormat="0" applyBorder="0" applyAlignment="0" applyProtection="0"/>
    <xf numFmtId="0" fontId="94" fillId="34" borderId="0" applyNumberFormat="0" applyBorder="0" applyAlignment="0" applyProtection="0"/>
    <xf numFmtId="0" fontId="94" fillId="34" borderId="0" applyNumberFormat="0" applyBorder="0" applyAlignment="0" applyProtection="0"/>
    <xf numFmtId="0" fontId="94" fillId="34" borderId="0" applyNumberFormat="0" applyBorder="0" applyAlignment="0" applyProtection="0"/>
    <xf numFmtId="0" fontId="94" fillId="34" borderId="0" applyNumberFormat="0" applyBorder="0" applyAlignment="0" applyProtection="0"/>
    <xf numFmtId="0" fontId="94" fillId="34" borderId="0" applyNumberFormat="0" applyBorder="0" applyAlignment="0" applyProtection="0"/>
    <xf numFmtId="0" fontId="94" fillId="34" borderId="0" applyNumberFormat="0" applyBorder="0" applyAlignment="0" applyProtection="0"/>
    <xf numFmtId="0" fontId="94" fillId="34" borderId="0" applyNumberFormat="0" applyBorder="0" applyAlignment="0" applyProtection="0"/>
    <xf numFmtId="0" fontId="94" fillId="34" borderId="0" applyNumberFormat="0" applyBorder="0" applyAlignment="0" applyProtection="0"/>
    <xf numFmtId="0" fontId="94" fillId="34" borderId="0" applyNumberFormat="0" applyBorder="0" applyAlignment="0" applyProtection="0"/>
    <xf numFmtId="0" fontId="94" fillId="34" borderId="0" applyNumberFormat="0" applyBorder="0" applyAlignment="0" applyProtection="0"/>
    <xf numFmtId="0" fontId="94" fillId="34" borderId="0" applyNumberFormat="0" applyBorder="0" applyAlignment="0" applyProtection="0"/>
    <xf numFmtId="0" fontId="94" fillId="34" borderId="0" applyNumberFormat="0" applyBorder="0" applyAlignment="0" applyProtection="0"/>
    <xf numFmtId="0" fontId="94" fillId="34" borderId="0" applyNumberFormat="0" applyBorder="0" applyAlignment="0" applyProtection="0"/>
    <xf numFmtId="0" fontId="94" fillId="34" borderId="0" applyNumberFormat="0" applyBorder="0" applyAlignment="0" applyProtection="0"/>
    <xf numFmtId="0" fontId="94" fillId="34" borderId="0" applyNumberFormat="0" applyBorder="0" applyAlignment="0" applyProtection="0"/>
    <xf numFmtId="0" fontId="94" fillId="34" borderId="0" applyNumberFormat="0" applyBorder="0" applyAlignment="0" applyProtection="0"/>
    <xf numFmtId="0" fontId="94" fillId="34" borderId="0" applyNumberFormat="0" applyBorder="0" applyAlignment="0" applyProtection="0"/>
    <xf numFmtId="0" fontId="94" fillId="34" borderId="0" applyNumberFormat="0" applyBorder="0" applyAlignment="0" applyProtection="0"/>
    <xf numFmtId="0" fontId="94" fillId="34" borderId="0" applyNumberFormat="0" applyBorder="0" applyAlignment="0" applyProtection="0"/>
    <xf numFmtId="0" fontId="94" fillId="34" borderId="0" applyNumberFormat="0" applyBorder="0" applyAlignment="0" applyProtection="0"/>
    <xf numFmtId="0" fontId="94" fillId="34" borderId="0" applyNumberFormat="0" applyBorder="0" applyAlignment="0" applyProtection="0"/>
    <xf numFmtId="0" fontId="94" fillId="34" borderId="0" applyNumberFormat="0" applyBorder="0" applyAlignment="0" applyProtection="0"/>
    <xf numFmtId="0" fontId="94" fillId="34" borderId="0" applyNumberFormat="0" applyBorder="0" applyAlignment="0" applyProtection="0"/>
    <xf numFmtId="0" fontId="94" fillId="34" borderId="0" applyNumberFormat="0" applyBorder="0" applyAlignment="0" applyProtection="0"/>
    <xf numFmtId="0" fontId="94" fillId="34" borderId="0" applyNumberFormat="0" applyBorder="0" applyAlignment="0" applyProtection="0"/>
    <xf numFmtId="0" fontId="94" fillId="34" borderId="0" applyNumberFormat="0" applyBorder="0" applyAlignment="0" applyProtection="0"/>
    <xf numFmtId="0" fontId="94" fillId="34" borderId="0" applyNumberFormat="0" applyBorder="0" applyAlignment="0" applyProtection="0"/>
    <xf numFmtId="0" fontId="94" fillId="34" borderId="0" applyNumberFormat="0" applyBorder="0" applyAlignment="0" applyProtection="0"/>
    <xf numFmtId="0" fontId="94" fillId="34" borderId="0" applyNumberFormat="0" applyBorder="0" applyAlignment="0" applyProtection="0"/>
    <xf numFmtId="0" fontId="94" fillId="34" borderId="0" applyNumberFormat="0" applyBorder="0" applyAlignment="0" applyProtection="0"/>
    <xf numFmtId="0" fontId="94" fillId="34" borderId="0" applyNumberFormat="0" applyBorder="0" applyAlignment="0" applyProtection="0"/>
    <xf numFmtId="0" fontId="94" fillId="34" borderId="0" applyNumberFormat="0" applyBorder="0" applyAlignment="0" applyProtection="0"/>
    <xf numFmtId="0" fontId="94" fillId="35" borderId="0" applyNumberFormat="0" applyBorder="0" applyAlignment="0" applyProtection="0"/>
    <xf numFmtId="0" fontId="94" fillId="35" borderId="0" applyNumberFormat="0" applyBorder="0" applyAlignment="0" applyProtection="0"/>
    <xf numFmtId="0" fontId="94" fillId="35" borderId="0" applyNumberFormat="0" applyBorder="0" applyAlignment="0" applyProtection="0"/>
    <xf numFmtId="0" fontId="94" fillId="35" borderId="0" applyNumberFormat="0" applyBorder="0" applyAlignment="0" applyProtection="0"/>
    <xf numFmtId="0" fontId="94" fillId="35" borderId="0" applyNumberFormat="0" applyBorder="0" applyAlignment="0" applyProtection="0"/>
    <xf numFmtId="0" fontId="94" fillId="35" borderId="0" applyNumberFormat="0" applyBorder="0" applyAlignment="0" applyProtection="0"/>
    <xf numFmtId="0" fontId="94" fillId="35" borderId="0" applyNumberFormat="0" applyBorder="0" applyAlignment="0" applyProtection="0"/>
    <xf numFmtId="0" fontId="94" fillId="35" borderId="0" applyNumberFormat="0" applyBorder="0" applyAlignment="0" applyProtection="0"/>
    <xf numFmtId="0" fontId="94" fillId="35" borderId="0" applyNumberFormat="0" applyBorder="0" applyAlignment="0" applyProtection="0"/>
    <xf numFmtId="0" fontId="94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4" fillId="35" borderId="0" applyNumberFormat="0" applyBorder="0" applyAlignment="0" applyProtection="0"/>
    <xf numFmtId="0" fontId="94" fillId="35" borderId="0" applyNumberFormat="0" applyBorder="0" applyAlignment="0" applyProtection="0"/>
    <xf numFmtId="0" fontId="94" fillId="35" borderId="0" applyNumberFormat="0" applyBorder="0" applyAlignment="0" applyProtection="0"/>
    <xf numFmtId="0" fontId="94" fillId="35" borderId="0" applyNumberFormat="0" applyBorder="0" applyAlignment="0" applyProtection="0"/>
    <xf numFmtId="0" fontId="94" fillId="35" borderId="0" applyNumberFormat="0" applyBorder="0" applyAlignment="0" applyProtection="0"/>
    <xf numFmtId="0" fontId="94" fillId="35" borderId="0" applyNumberFormat="0" applyBorder="0" applyAlignment="0" applyProtection="0"/>
    <xf numFmtId="0" fontId="94" fillId="35" borderId="0" applyNumberFormat="0" applyBorder="0" applyAlignment="0" applyProtection="0"/>
    <xf numFmtId="0" fontId="94" fillId="35" borderId="0" applyNumberFormat="0" applyBorder="0" applyAlignment="0" applyProtection="0"/>
    <xf numFmtId="0" fontId="94" fillId="35" borderId="0" applyNumberFormat="0" applyBorder="0" applyAlignment="0" applyProtection="0"/>
    <xf numFmtId="0" fontId="94" fillId="35" borderId="0" applyNumberFormat="0" applyBorder="0" applyAlignment="0" applyProtection="0"/>
    <xf numFmtId="0" fontId="94" fillId="35" borderId="0" applyNumberFormat="0" applyBorder="0" applyAlignment="0" applyProtection="0"/>
    <xf numFmtId="0" fontId="94" fillId="35" borderId="0" applyNumberFormat="0" applyBorder="0" applyAlignment="0" applyProtection="0"/>
    <xf numFmtId="0" fontId="94" fillId="35" borderId="0" applyNumberFormat="0" applyBorder="0" applyAlignment="0" applyProtection="0"/>
    <xf numFmtId="0" fontId="94" fillId="35" borderId="0" applyNumberFormat="0" applyBorder="0" applyAlignment="0" applyProtection="0"/>
    <xf numFmtId="0" fontId="94" fillId="35" borderId="0" applyNumberFormat="0" applyBorder="0" applyAlignment="0" applyProtection="0"/>
    <xf numFmtId="0" fontId="94" fillId="35" borderId="0" applyNumberFormat="0" applyBorder="0" applyAlignment="0" applyProtection="0"/>
    <xf numFmtId="0" fontId="94" fillId="35" borderId="0" applyNumberFormat="0" applyBorder="0" applyAlignment="0" applyProtection="0"/>
    <xf numFmtId="0" fontId="94" fillId="35" borderId="0" applyNumberFormat="0" applyBorder="0" applyAlignment="0" applyProtection="0"/>
    <xf numFmtId="0" fontId="94" fillId="35" borderId="0" applyNumberFormat="0" applyBorder="0" applyAlignment="0" applyProtection="0"/>
    <xf numFmtId="0" fontId="94" fillId="35" borderId="0" applyNumberFormat="0" applyBorder="0" applyAlignment="0" applyProtection="0"/>
    <xf numFmtId="0" fontId="94" fillId="35" borderId="0" applyNumberFormat="0" applyBorder="0" applyAlignment="0" applyProtection="0"/>
    <xf numFmtId="0" fontId="94" fillId="35" borderId="0" applyNumberFormat="0" applyBorder="0" applyAlignment="0" applyProtection="0"/>
    <xf numFmtId="0" fontId="94" fillId="35" borderId="0" applyNumberFormat="0" applyBorder="0" applyAlignment="0" applyProtection="0"/>
    <xf numFmtId="0" fontId="94" fillId="35" borderId="0" applyNumberFormat="0" applyBorder="0" applyAlignment="0" applyProtection="0"/>
    <xf numFmtId="0" fontId="94" fillId="35" borderId="0" applyNumberFormat="0" applyBorder="0" applyAlignment="0" applyProtection="0"/>
    <xf numFmtId="0" fontId="94" fillId="35" borderId="0" applyNumberFormat="0" applyBorder="0" applyAlignment="0" applyProtection="0"/>
    <xf numFmtId="0" fontId="94" fillId="35" borderId="0" applyNumberFormat="0" applyBorder="0" applyAlignment="0" applyProtection="0"/>
    <xf numFmtId="0" fontId="94" fillId="35" borderId="0" applyNumberFormat="0" applyBorder="0" applyAlignment="0" applyProtection="0"/>
    <xf numFmtId="0" fontId="94" fillId="35" borderId="0" applyNumberFormat="0" applyBorder="0" applyAlignment="0" applyProtection="0"/>
    <xf numFmtId="0" fontId="94" fillId="35" borderId="0" applyNumberFormat="0" applyBorder="0" applyAlignment="0" applyProtection="0"/>
    <xf numFmtId="0" fontId="94" fillId="35" borderId="0" applyNumberFormat="0" applyBorder="0" applyAlignment="0" applyProtection="0"/>
    <xf numFmtId="0" fontId="94" fillId="35" borderId="0" applyNumberFormat="0" applyBorder="0" applyAlignment="0" applyProtection="0"/>
    <xf numFmtId="0" fontId="94" fillId="35" borderId="0" applyNumberFormat="0" applyBorder="0" applyAlignment="0" applyProtection="0"/>
    <xf numFmtId="0" fontId="94" fillId="35" borderId="0" applyNumberFormat="0" applyBorder="0" applyAlignment="0" applyProtection="0"/>
    <xf numFmtId="0" fontId="94" fillId="35" borderId="0" applyNumberFormat="0" applyBorder="0" applyAlignment="0" applyProtection="0"/>
    <xf numFmtId="0" fontId="94" fillId="35" borderId="0" applyNumberFormat="0" applyBorder="0" applyAlignment="0" applyProtection="0"/>
    <xf numFmtId="0" fontId="94" fillId="36" borderId="0" applyNumberFormat="0" applyBorder="0" applyAlignment="0" applyProtection="0"/>
    <xf numFmtId="0" fontId="94" fillId="36" borderId="0" applyNumberFormat="0" applyBorder="0" applyAlignment="0" applyProtection="0"/>
    <xf numFmtId="0" fontId="94" fillId="36" borderId="0" applyNumberFormat="0" applyBorder="0" applyAlignment="0" applyProtection="0"/>
    <xf numFmtId="0" fontId="94" fillId="36" borderId="0" applyNumberFormat="0" applyBorder="0" applyAlignment="0" applyProtection="0"/>
    <xf numFmtId="0" fontId="94" fillId="36" borderId="0" applyNumberFormat="0" applyBorder="0" applyAlignment="0" applyProtection="0"/>
    <xf numFmtId="0" fontId="94" fillId="36" borderId="0" applyNumberFormat="0" applyBorder="0" applyAlignment="0" applyProtection="0"/>
    <xf numFmtId="0" fontId="94" fillId="36" borderId="0" applyNumberFormat="0" applyBorder="0" applyAlignment="0" applyProtection="0"/>
    <xf numFmtId="0" fontId="94" fillId="36" borderId="0" applyNumberFormat="0" applyBorder="0" applyAlignment="0" applyProtection="0"/>
    <xf numFmtId="0" fontId="94" fillId="36" borderId="0" applyNumberFormat="0" applyBorder="0" applyAlignment="0" applyProtection="0"/>
    <xf numFmtId="0" fontId="94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4" fillId="36" borderId="0" applyNumberFormat="0" applyBorder="0" applyAlignment="0" applyProtection="0"/>
    <xf numFmtId="0" fontId="94" fillId="36" borderId="0" applyNumberFormat="0" applyBorder="0" applyAlignment="0" applyProtection="0"/>
    <xf numFmtId="0" fontId="94" fillId="36" borderId="0" applyNumberFormat="0" applyBorder="0" applyAlignment="0" applyProtection="0"/>
    <xf numFmtId="0" fontId="94" fillId="36" borderId="0" applyNumberFormat="0" applyBorder="0" applyAlignment="0" applyProtection="0"/>
    <xf numFmtId="0" fontId="94" fillId="36" borderId="0" applyNumberFormat="0" applyBorder="0" applyAlignment="0" applyProtection="0"/>
    <xf numFmtId="0" fontId="94" fillId="36" borderId="0" applyNumberFormat="0" applyBorder="0" applyAlignment="0" applyProtection="0"/>
    <xf numFmtId="0" fontId="94" fillId="36" borderId="0" applyNumberFormat="0" applyBorder="0" applyAlignment="0" applyProtection="0"/>
    <xf numFmtId="0" fontId="94" fillId="36" borderId="0" applyNumberFormat="0" applyBorder="0" applyAlignment="0" applyProtection="0"/>
    <xf numFmtId="0" fontId="94" fillId="36" borderId="0" applyNumberFormat="0" applyBorder="0" applyAlignment="0" applyProtection="0"/>
    <xf numFmtId="0" fontId="94" fillId="36" borderId="0" applyNumberFormat="0" applyBorder="0" applyAlignment="0" applyProtection="0"/>
    <xf numFmtId="0" fontId="94" fillId="36" borderId="0" applyNumberFormat="0" applyBorder="0" applyAlignment="0" applyProtection="0"/>
    <xf numFmtId="0" fontId="94" fillId="36" borderId="0" applyNumberFormat="0" applyBorder="0" applyAlignment="0" applyProtection="0"/>
    <xf numFmtId="0" fontId="94" fillId="36" borderId="0" applyNumberFormat="0" applyBorder="0" applyAlignment="0" applyProtection="0"/>
    <xf numFmtId="0" fontId="94" fillId="36" borderId="0" applyNumberFormat="0" applyBorder="0" applyAlignment="0" applyProtection="0"/>
    <xf numFmtId="0" fontId="94" fillId="36" borderId="0" applyNumberFormat="0" applyBorder="0" applyAlignment="0" applyProtection="0"/>
    <xf numFmtId="0" fontId="94" fillId="36" borderId="0" applyNumberFormat="0" applyBorder="0" applyAlignment="0" applyProtection="0"/>
    <xf numFmtId="0" fontId="94" fillId="36" borderId="0" applyNumberFormat="0" applyBorder="0" applyAlignment="0" applyProtection="0"/>
    <xf numFmtId="0" fontId="94" fillId="36" borderId="0" applyNumberFormat="0" applyBorder="0" applyAlignment="0" applyProtection="0"/>
    <xf numFmtId="0" fontId="94" fillId="36" borderId="0" applyNumberFormat="0" applyBorder="0" applyAlignment="0" applyProtection="0"/>
    <xf numFmtId="0" fontId="94" fillId="36" borderId="0" applyNumberFormat="0" applyBorder="0" applyAlignment="0" applyProtection="0"/>
    <xf numFmtId="0" fontId="94" fillId="36" borderId="0" applyNumberFormat="0" applyBorder="0" applyAlignment="0" applyProtection="0"/>
    <xf numFmtId="0" fontId="94" fillId="36" borderId="0" applyNumberFormat="0" applyBorder="0" applyAlignment="0" applyProtection="0"/>
    <xf numFmtId="0" fontId="94" fillId="36" borderId="0" applyNumberFormat="0" applyBorder="0" applyAlignment="0" applyProtection="0"/>
    <xf numFmtId="0" fontId="94" fillId="36" borderId="0" applyNumberFormat="0" applyBorder="0" applyAlignment="0" applyProtection="0"/>
    <xf numFmtId="0" fontId="94" fillId="36" borderId="0" applyNumberFormat="0" applyBorder="0" applyAlignment="0" applyProtection="0"/>
    <xf numFmtId="0" fontId="94" fillId="36" borderId="0" applyNumberFormat="0" applyBorder="0" applyAlignment="0" applyProtection="0"/>
    <xf numFmtId="0" fontId="94" fillId="36" borderId="0" applyNumberFormat="0" applyBorder="0" applyAlignment="0" applyProtection="0"/>
    <xf numFmtId="0" fontId="94" fillId="36" borderId="0" applyNumberFormat="0" applyBorder="0" applyAlignment="0" applyProtection="0"/>
    <xf numFmtId="0" fontId="94" fillId="36" borderId="0" applyNumberFormat="0" applyBorder="0" applyAlignment="0" applyProtection="0"/>
    <xf numFmtId="0" fontId="94" fillId="36" borderId="0" applyNumberFormat="0" applyBorder="0" applyAlignment="0" applyProtection="0"/>
    <xf numFmtId="0" fontId="94" fillId="36" borderId="0" applyNumberFormat="0" applyBorder="0" applyAlignment="0" applyProtection="0"/>
    <xf numFmtId="0" fontId="94" fillId="36" borderId="0" applyNumberFormat="0" applyBorder="0" applyAlignment="0" applyProtection="0"/>
    <xf numFmtId="0" fontId="94" fillId="36" borderId="0" applyNumberFormat="0" applyBorder="0" applyAlignment="0" applyProtection="0"/>
    <xf numFmtId="0" fontId="94" fillId="36" borderId="0" applyNumberFormat="0" applyBorder="0" applyAlignment="0" applyProtection="0"/>
    <xf numFmtId="0" fontId="94" fillId="36" borderId="0" applyNumberFormat="0" applyBorder="0" applyAlignment="0" applyProtection="0"/>
    <xf numFmtId="0" fontId="94" fillId="36" borderId="0" applyNumberFormat="0" applyBorder="0" applyAlignment="0" applyProtection="0"/>
    <xf numFmtId="0" fontId="94" fillId="37" borderId="0" applyNumberFormat="0" applyBorder="0" applyAlignment="0" applyProtection="0"/>
    <xf numFmtId="0" fontId="94" fillId="37" borderId="0" applyNumberFormat="0" applyBorder="0" applyAlignment="0" applyProtection="0"/>
    <xf numFmtId="0" fontId="94" fillId="37" borderId="0" applyNumberFormat="0" applyBorder="0" applyAlignment="0" applyProtection="0"/>
    <xf numFmtId="0" fontId="94" fillId="37" borderId="0" applyNumberFormat="0" applyBorder="0" applyAlignment="0" applyProtection="0"/>
    <xf numFmtId="0" fontId="94" fillId="37" borderId="0" applyNumberFormat="0" applyBorder="0" applyAlignment="0" applyProtection="0"/>
    <xf numFmtId="0" fontId="94" fillId="37" borderId="0" applyNumberFormat="0" applyBorder="0" applyAlignment="0" applyProtection="0"/>
    <xf numFmtId="0" fontId="94" fillId="37" borderId="0" applyNumberFormat="0" applyBorder="0" applyAlignment="0" applyProtection="0"/>
    <xf numFmtId="0" fontId="94" fillId="37" borderId="0" applyNumberFormat="0" applyBorder="0" applyAlignment="0" applyProtection="0"/>
    <xf numFmtId="0" fontId="94" fillId="37" borderId="0" applyNumberFormat="0" applyBorder="0" applyAlignment="0" applyProtection="0"/>
    <xf numFmtId="0" fontId="94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4" fillId="37" borderId="0" applyNumberFormat="0" applyBorder="0" applyAlignment="0" applyProtection="0"/>
    <xf numFmtId="0" fontId="94" fillId="37" borderId="0" applyNumberFormat="0" applyBorder="0" applyAlignment="0" applyProtection="0"/>
    <xf numFmtId="0" fontId="94" fillId="37" borderId="0" applyNumberFormat="0" applyBorder="0" applyAlignment="0" applyProtection="0"/>
    <xf numFmtId="0" fontId="94" fillId="37" borderId="0" applyNumberFormat="0" applyBorder="0" applyAlignment="0" applyProtection="0"/>
    <xf numFmtId="0" fontId="94" fillId="37" borderId="0" applyNumberFormat="0" applyBorder="0" applyAlignment="0" applyProtection="0"/>
    <xf numFmtId="0" fontId="94" fillId="37" borderId="0" applyNumberFormat="0" applyBorder="0" applyAlignment="0" applyProtection="0"/>
    <xf numFmtId="0" fontId="94" fillId="37" borderId="0" applyNumberFormat="0" applyBorder="0" applyAlignment="0" applyProtection="0"/>
    <xf numFmtId="0" fontId="94" fillId="37" borderId="0" applyNumberFormat="0" applyBorder="0" applyAlignment="0" applyProtection="0"/>
    <xf numFmtId="0" fontId="94" fillId="37" borderId="0" applyNumberFormat="0" applyBorder="0" applyAlignment="0" applyProtection="0"/>
    <xf numFmtId="0" fontId="94" fillId="37" borderId="0" applyNumberFormat="0" applyBorder="0" applyAlignment="0" applyProtection="0"/>
    <xf numFmtId="0" fontId="94" fillId="37" borderId="0" applyNumberFormat="0" applyBorder="0" applyAlignment="0" applyProtection="0"/>
    <xf numFmtId="0" fontId="94" fillId="37" borderId="0" applyNumberFormat="0" applyBorder="0" applyAlignment="0" applyProtection="0"/>
    <xf numFmtId="0" fontId="94" fillId="37" borderId="0" applyNumberFormat="0" applyBorder="0" applyAlignment="0" applyProtection="0"/>
    <xf numFmtId="0" fontId="94" fillId="37" borderId="0" applyNumberFormat="0" applyBorder="0" applyAlignment="0" applyProtection="0"/>
    <xf numFmtId="0" fontId="94" fillId="37" borderId="0" applyNumberFormat="0" applyBorder="0" applyAlignment="0" applyProtection="0"/>
    <xf numFmtId="0" fontId="94" fillId="37" borderId="0" applyNumberFormat="0" applyBorder="0" applyAlignment="0" applyProtection="0"/>
    <xf numFmtId="0" fontId="94" fillId="37" borderId="0" applyNumberFormat="0" applyBorder="0" applyAlignment="0" applyProtection="0"/>
    <xf numFmtId="0" fontId="94" fillId="37" borderId="0" applyNumberFormat="0" applyBorder="0" applyAlignment="0" applyProtection="0"/>
    <xf numFmtId="0" fontId="94" fillId="37" borderId="0" applyNumberFormat="0" applyBorder="0" applyAlignment="0" applyProtection="0"/>
    <xf numFmtId="0" fontId="94" fillId="37" borderId="0" applyNumberFormat="0" applyBorder="0" applyAlignment="0" applyProtection="0"/>
    <xf numFmtId="0" fontId="94" fillId="37" borderId="0" applyNumberFormat="0" applyBorder="0" applyAlignment="0" applyProtection="0"/>
    <xf numFmtId="0" fontId="94" fillId="37" borderId="0" applyNumberFormat="0" applyBorder="0" applyAlignment="0" applyProtection="0"/>
    <xf numFmtId="0" fontId="94" fillId="37" borderId="0" applyNumberFormat="0" applyBorder="0" applyAlignment="0" applyProtection="0"/>
    <xf numFmtId="0" fontId="94" fillId="37" borderId="0" applyNumberFormat="0" applyBorder="0" applyAlignment="0" applyProtection="0"/>
    <xf numFmtId="0" fontId="94" fillId="37" borderId="0" applyNumberFormat="0" applyBorder="0" applyAlignment="0" applyProtection="0"/>
    <xf numFmtId="0" fontId="94" fillId="37" borderId="0" applyNumberFormat="0" applyBorder="0" applyAlignment="0" applyProtection="0"/>
    <xf numFmtId="0" fontId="94" fillId="37" borderId="0" applyNumberFormat="0" applyBorder="0" applyAlignment="0" applyProtection="0"/>
    <xf numFmtId="0" fontId="94" fillId="37" borderId="0" applyNumberFormat="0" applyBorder="0" applyAlignment="0" applyProtection="0"/>
    <xf numFmtId="0" fontId="94" fillId="37" borderId="0" applyNumberFormat="0" applyBorder="0" applyAlignment="0" applyProtection="0"/>
    <xf numFmtId="0" fontId="94" fillId="37" borderId="0" applyNumberFormat="0" applyBorder="0" applyAlignment="0" applyProtection="0"/>
    <xf numFmtId="0" fontId="94" fillId="37" borderId="0" applyNumberFormat="0" applyBorder="0" applyAlignment="0" applyProtection="0"/>
    <xf numFmtId="0" fontId="94" fillId="37" borderId="0" applyNumberFormat="0" applyBorder="0" applyAlignment="0" applyProtection="0"/>
    <xf numFmtId="0" fontId="94" fillId="37" borderId="0" applyNumberFormat="0" applyBorder="0" applyAlignment="0" applyProtection="0"/>
    <xf numFmtId="0" fontId="94" fillId="37" borderId="0" applyNumberFormat="0" applyBorder="0" applyAlignment="0" applyProtection="0"/>
    <xf numFmtId="0" fontId="94" fillId="37" borderId="0" applyNumberFormat="0" applyBorder="0" applyAlignment="0" applyProtection="0"/>
    <xf numFmtId="0" fontId="94" fillId="37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8" borderId="0" applyNumberFormat="0" applyBorder="0" applyAlignment="0" applyProtection="0"/>
    <xf numFmtId="0" fontId="94" fillId="38" borderId="0" applyNumberFormat="0" applyBorder="0" applyAlignment="0" applyProtection="0"/>
    <xf numFmtId="0" fontId="94" fillId="38" borderId="0" applyNumberFormat="0" applyBorder="0" applyAlignment="0" applyProtection="0"/>
    <xf numFmtId="0" fontId="94" fillId="38" borderId="0" applyNumberFormat="0" applyBorder="0" applyAlignment="0" applyProtection="0"/>
    <xf numFmtId="0" fontId="94" fillId="38" borderId="0" applyNumberFormat="0" applyBorder="0" applyAlignment="0" applyProtection="0"/>
    <xf numFmtId="0" fontId="94" fillId="38" borderId="0" applyNumberFormat="0" applyBorder="0" applyAlignment="0" applyProtection="0"/>
    <xf numFmtId="0" fontId="94" fillId="38" borderId="0" applyNumberFormat="0" applyBorder="0" applyAlignment="0" applyProtection="0"/>
    <xf numFmtId="0" fontId="94" fillId="38" borderId="0" applyNumberFormat="0" applyBorder="0" applyAlignment="0" applyProtection="0"/>
    <xf numFmtId="0" fontId="94" fillId="38" borderId="0" applyNumberFormat="0" applyBorder="0" applyAlignment="0" applyProtection="0"/>
    <xf numFmtId="0" fontId="94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4" fillId="38" borderId="0" applyNumberFormat="0" applyBorder="0" applyAlignment="0" applyProtection="0"/>
    <xf numFmtId="0" fontId="94" fillId="38" borderId="0" applyNumberFormat="0" applyBorder="0" applyAlignment="0" applyProtection="0"/>
    <xf numFmtId="0" fontId="94" fillId="38" borderId="0" applyNumberFormat="0" applyBorder="0" applyAlignment="0" applyProtection="0"/>
    <xf numFmtId="0" fontId="94" fillId="38" borderId="0" applyNumberFormat="0" applyBorder="0" applyAlignment="0" applyProtection="0"/>
    <xf numFmtId="0" fontId="94" fillId="38" borderId="0" applyNumberFormat="0" applyBorder="0" applyAlignment="0" applyProtection="0"/>
    <xf numFmtId="0" fontId="94" fillId="38" borderId="0" applyNumberFormat="0" applyBorder="0" applyAlignment="0" applyProtection="0"/>
    <xf numFmtId="0" fontId="94" fillId="38" borderId="0" applyNumberFormat="0" applyBorder="0" applyAlignment="0" applyProtection="0"/>
    <xf numFmtId="0" fontId="94" fillId="38" borderId="0" applyNumberFormat="0" applyBorder="0" applyAlignment="0" applyProtection="0"/>
    <xf numFmtId="0" fontId="94" fillId="38" borderId="0" applyNumberFormat="0" applyBorder="0" applyAlignment="0" applyProtection="0"/>
    <xf numFmtId="0" fontId="94" fillId="38" borderId="0" applyNumberFormat="0" applyBorder="0" applyAlignment="0" applyProtection="0"/>
    <xf numFmtId="0" fontId="94" fillId="38" borderId="0" applyNumberFormat="0" applyBorder="0" applyAlignment="0" applyProtection="0"/>
    <xf numFmtId="0" fontId="94" fillId="38" borderId="0" applyNumberFormat="0" applyBorder="0" applyAlignment="0" applyProtection="0"/>
    <xf numFmtId="0" fontId="94" fillId="38" borderId="0" applyNumberFormat="0" applyBorder="0" applyAlignment="0" applyProtection="0"/>
    <xf numFmtId="0" fontId="94" fillId="38" borderId="0" applyNumberFormat="0" applyBorder="0" applyAlignment="0" applyProtection="0"/>
    <xf numFmtId="0" fontId="94" fillId="38" borderId="0" applyNumberFormat="0" applyBorder="0" applyAlignment="0" applyProtection="0"/>
    <xf numFmtId="0" fontId="94" fillId="38" borderId="0" applyNumberFormat="0" applyBorder="0" applyAlignment="0" applyProtection="0"/>
    <xf numFmtId="0" fontId="94" fillId="38" borderId="0" applyNumberFormat="0" applyBorder="0" applyAlignment="0" applyProtection="0"/>
    <xf numFmtId="0" fontId="94" fillId="38" borderId="0" applyNumberFormat="0" applyBorder="0" applyAlignment="0" applyProtection="0"/>
    <xf numFmtId="0" fontId="94" fillId="38" borderId="0" applyNumberFormat="0" applyBorder="0" applyAlignment="0" applyProtection="0"/>
    <xf numFmtId="0" fontId="94" fillId="38" borderId="0" applyNumberFormat="0" applyBorder="0" applyAlignment="0" applyProtection="0"/>
    <xf numFmtId="0" fontId="94" fillId="38" borderId="0" applyNumberFormat="0" applyBorder="0" applyAlignment="0" applyProtection="0"/>
    <xf numFmtId="0" fontId="94" fillId="38" borderId="0" applyNumberFormat="0" applyBorder="0" applyAlignment="0" applyProtection="0"/>
    <xf numFmtId="0" fontId="94" fillId="38" borderId="0" applyNumberFormat="0" applyBorder="0" applyAlignment="0" applyProtection="0"/>
    <xf numFmtId="0" fontId="94" fillId="38" borderId="0" applyNumberFormat="0" applyBorder="0" applyAlignment="0" applyProtection="0"/>
    <xf numFmtId="0" fontId="94" fillId="38" borderId="0" applyNumberFormat="0" applyBorder="0" applyAlignment="0" applyProtection="0"/>
    <xf numFmtId="0" fontId="94" fillId="38" borderId="0" applyNumberFormat="0" applyBorder="0" applyAlignment="0" applyProtection="0"/>
    <xf numFmtId="0" fontId="94" fillId="38" borderId="0" applyNumberFormat="0" applyBorder="0" applyAlignment="0" applyProtection="0"/>
    <xf numFmtId="0" fontId="94" fillId="38" borderId="0" applyNumberFormat="0" applyBorder="0" applyAlignment="0" applyProtection="0"/>
    <xf numFmtId="0" fontId="94" fillId="38" borderId="0" applyNumberFormat="0" applyBorder="0" applyAlignment="0" applyProtection="0"/>
    <xf numFmtId="0" fontId="94" fillId="38" borderId="0" applyNumberFormat="0" applyBorder="0" applyAlignment="0" applyProtection="0"/>
    <xf numFmtId="0" fontId="94" fillId="38" borderId="0" applyNumberFormat="0" applyBorder="0" applyAlignment="0" applyProtection="0"/>
    <xf numFmtId="0" fontId="94" fillId="38" borderId="0" applyNumberFormat="0" applyBorder="0" applyAlignment="0" applyProtection="0"/>
    <xf numFmtId="0" fontId="94" fillId="38" borderId="0" applyNumberFormat="0" applyBorder="0" applyAlignment="0" applyProtection="0"/>
    <xf numFmtId="0" fontId="94" fillId="38" borderId="0" applyNumberFormat="0" applyBorder="0" applyAlignment="0" applyProtection="0"/>
    <xf numFmtId="0" fontId="94" fillId="38" borderId="0" applyNumberFormat="0" applyBorder="0" applyAlignment="0" applyProtection="0"/>
    <xf numFmtId="0" fontId="94" fillId="38" borderId="0" applyNumberFormat="0" applyBorder="0" applyAlignment="0" applyProtection="0"/>
    <xf numFmtId="0" fontId="97" fillId="0" borderId="15">
      <protection hidden="1"/>
    </xf>
    <xf numFmtId="0" fontId="98" fillId="39" borderId="15" applyNumberFormat="0" applyFont="0" applyBorder="0" applyAlignment="0" applyProtection="0">
      <protection hidden="1"/>
    </xf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9" fillId="22" borderId="0" applyNumberFormat="0" applyBorder="0" applyAlignment="0" applyProtection="0"/>
    <xf numFmtId="0" fontId="99" fillId="22" borderId="0" applyNumberFormat="0" applyBorder="0" applyAlignment="0" applyProtection="0"/>
    <xf numFmtId="0" fontId="99" fillId="22" borderId="0" applyNumberFormat="0" applyBorder="0" applyAlignment="0" applyProtection="0"/>
    <xf numFmtId="0" fontId="99" fillId="22" borderId="0" applyNumberFormat="0" applyBorder="0" applyAlignment="0" applyProtection="0"/>
    <xf numFmtId="0" fontId="99" fillId="22" borderId="0" applyNumberFormat="0" applyBorder="0" applyAlignment="0" applyProtection="0"/>
    <xf numFmtId="0" fontId="99" fillId="22" borderId="0" applyNumberFormat="0" applyBorder="0" applyAlignment="0" applyProtection="0"/>
    <xf numFmtId="0" fontId="99" fillId="22" borderId="0" applyNumberFormat="0" applyBorder="0" applyAlignment="0" applyProtection="0"/>
    <xf numFmtId="0" fontId="99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39" borderId="29" applyNumberFormat="0" applyAlignment="0" applyProtection="0"/>
    <xf numFmtId="0" fontId="94" fillId="39" borderId="29" applyNumberFormat="0" applyAlignment="0" applyProtection="0"/>
    <xf numFmtId="0" fontId="94" fillId="39" borderId="29" applyNumberFormat="0" applyAlignment="0" applyProtection="0"/>
    <xf numFmtId="0" fontId="94" fillId="39" borderId="29" applyNumberFormat="0" applyAlignment="0" applyProtection="0"/>
    <xf numFmtId="0" fontId="94" fillId="39" borderId="29" applyNumberFormat="0" applyAlignment="0" applyProtection="0"/>
    <xf numFmtId="0" fontId="94" fillId="39" borderId="29" applyNumberFormat="0" applyAlignment="0" applyProtection="0"/>
    <xf numFmtId="0" fontId="94" fillId="39" borderId="29" applyNumberFormat="0" applyAlignment="0" applyProtection="0"/>
    <xf numFmtId="0" fontId="94" fillId="39" borderId="29" applyNumberFormat="0" applyAlignment="0" applyProtection="0"/>
    <xf numFmtId="0" fontId="94" fillId="39" borderId="29" applyNumberFormat="0" applyAlignment="0" applyProtection="0"/>
    <xf numFmtId="0" fontId="94" fillId="39" borderId="29" applyNumberFormat="0" applyAlignment="0" applyProtection="0"/>
    <xf numFmtId="0" fontId="100" fillId="39" borderId="29" applyNumberFormat="0" applyAlignment="0" applyProtection="0"/>
    <xf numFmtId="0" fontId="100" fillId="39" borderId="29" applyNumberFormat="0" applyAlignment="0" applyProtection="0"/>
    <xf numFmtId="0" fontId="100" fillId="39" borderId="29" applyNumberFormat="0" applyAlignment="0" applyProtection="0"/>
    <xf numFmtId="0" fontId="100" fillId="39" borderId="29" applyNumberFormat="0" applyAlignment="0" applyProtection="0"/>
    <xf numFmtId="0" fontId="100" fillId="39" borderId="29" applyNumberFormat="0" applyAlignment="0" applyProtection="0"/>
    <xf numFmtId="0" fontId="100" fillId="39" borderId="29" applyNumberFormat="0" applyAlignment="0" applyProtection="0"/>
    <xf numFmtId="0" fontId="100" fillId="39" borderId="29" applyNumberFormat="0" applyAlignment="0" applyProtection="0"/>
    <xf numFmtId="0" fontId="100" fillId="39" borderId="29" applyNumberFormat="0" applyAlignment="0" applyProtection="0"/>
    <xf numFmtId="0" fontId="94" fillId="39" borderId="29" applyNumberFormat="0" applyAlignment="0" applyProtection="0"/>
    <xf numFmtId="0" fontId="94" fillId="39" borderId="29" applyNumberFormat="0" applyAlignment="0" applyProtection="0"/>
    <xf numFmtId="0" fontId="94" fillId="39" borderId="29" applyNumberFormat="0" applyAlignment="0" applyProtection="0"/>
    <xf numFmtId="0" fontId="94" fillId="39" borderId="29" applyNumberFormat="0" applyAlignment="0" applyProtection="0"/>
    <xf numFmtId="0" fontId="94" fillId="39" borderId="29" applyNumberFormat="0" applyAlignment="0" applyProtection="0"/>
    <xf numFmtId="0" fontId="94" fillId="39" borderId="29" applyNumberFormat="0" applyAlignment="0" applyProtection="0"/>
    <xf numFmtId="0" fontId="94" fillId="39" borderId="29" applyNumberFormat="0" applyAlignment="0" applyProtection="0"/>
    <xf numFmtId="0" fontId="94" fillId="39" borderId="29" applyNumberFormat="0" applyAlignment="0" applyProtection="0"/>
    <xf numFmtId="0" fontId="94" fillId="39" borderId="29" applyNumberFormat="0" applyAlignment="0" applyProtection="0"/>
    <xf numFmtId="0" fontId="94" fillId="39" borderId="29" applyNumberFormat="0" applyAlignment="0" applyProtection="0"/>
    <xf numFmtId="0" fontId="94" fillId="39" borderId="29" applyNumberFormat="0" applyAlignment="0" applyProtection="0"/>
    <xf numFmtId="0" fontId="94" fillId="39" borderId="29" applyNumberFormat="0" applyAlignment="0" applyProtection="0"/>
    <xf numFmtId="0" fontId="94" fillId="39" borderId="29" applyNumberFormat="0" applyAlignment="0" applyProtection="0"/>
    <xf numFmtId="0" fontId="94" fillId="39" borderId="29" applyNumberFormat="0" applyAlignment="0" applyProtection="0"/>
    <xf numFmtId="0" fontId="94" fillId="39" borderId="29" applyNumberFormat="0" applyAlignment="0" applyProtection="0"/>
    <xf numFmtId="0" fontId="94" fillId="39" borderId="29" applyNumberFormat="0" applyAlignment="0" applyProtection="0"/>
    <xf numFmtId="0" fontId="94" fillId="39" borderId="29" applyNumberFormat="0" applyAlignment="0" applyProtection="0"/>
    <xf numFmtId="0" fontId="94" fillId="39" borderId="29" applyNumberFormat="0" applyAlignment="0" applyProtection="0"/>
    <xf numFmtId="0" fontId="94" fillId="39" borderId="29" applyNumberFormat="0" applyAlignment="0" applyProtection="0"/>
    <xf numFmtId="0" fontId="94" fillId="39" borderId="29" applyNumberFormat="0" applyAlignment="0" applyProtection="0"/>
    <xf numFmtId="0" fontId="94" fillId="39" borderId="29" applyNumberFormat="0" applyAlignment="0" applyProtection="0"/>
    <xf numFmtId="0" fontId="94" fillId="39" borderId="29" applyNumberFormat="0" applyAlignment="0" applyProtection="0"/>
    <xf numFmtId="0" fontId="94" fillId="39" borderId="29" applyNumberFormat="0" applyAlignment="0" applyProtection="0"/>
    <xf numFmtId="0" fontId="94" fillId="39" borderId="29" applyNumberFormat="0" applyAlignment="0" applyProtection="0"/>
    <xf numFmtId="0" fontId="94" fillId="39" borderId="29" applyNumberFormat="0" applyAlignment="0" applyProtection="0"/>
    <xf numFmtId="0" fontId="94" fillId="39" borderId="29" applyNumberFormat="0" applyAlignment="0" applyProtection="0"/>
    <xf numFmtId="0" fontId="94" fillId="39" borderId="29" applyNumberFormat="0" applyAlignment="0" applyProtection="0"/>
    <xf numFmtId="0" fontId="94" fillId="39" borderId="29" applyNumberFormat="0" applyAlignment="0" applyProtection="0"/>
    <xf numFmtId="0" fontId="94" fillId="39" borderId="29" applyNumberFormat="0" applyAlignment="0" applyProtection="0"/>
    <xf numFmtId="0" fontId="94" fillId="39" borderId="29" applyNumberFormat="0" applyAlignment="0" applyProtection="0"/>
    <xf numFmtId="0" fontId="94" fillId="39" borderId="29" applyNumberFormat="0" applyAlignment="0" applyProtection="0"/>
    <xf numFmtId="0" fontId="94" fillId="39" borderId="29" applyNumberFormat="0" applyAlignment="0" applyProtection="0"/>
    <xf numFmtId="0" fontId="94" fillId="39" borderId="29" applyNumberFormat="0" applyAlignment="0" applyProtection="0"/>
    <xf numFmtId="0" fontId="94" fillId="39" borderId="29" applyNumberFormat="0" applyAlignment="0" applyProtection="0"/>
    <xf numFmtId="0" fontId="94" fillId="39" borderId="29" applyNumberFormat="0" applyAlignment="0" applyProtection="0"/>
    <xf numFmtId="0" fontId="94" fillId="39" borderId="29" applyNumberFormat="0" applyAlignment="0" applyProtection="0"/>
    <xf numFmtId="0" fontId="94" fillId="40" borderId="30" applyNumberFormat="0" applyAlignment="0" applyProtection="0"/>
    <xf numFmtId="0" fontId="94" fillId="40" borderId="30" applyNumberFormat="0" applyAlignment="0" applyProtection="0"/>
    <xf numFmtId="0" fontId="94" fillId="40" borderId="30" applyNumberFormat="0" applyAlignment="0" applyProtection="0"/>
    <xf numFmtId="0" fontId="94" fillId="40" borderId="30" applyNumberFormat="0" applyAlignment="0" applyProtection="0"/>
    <xf numFmtId="0" fontId="94" fillId="40" borderId="30" applyNumberFormat="0" applyAlignment="0" applyProtection="0"/>
    <xf numFmtId="0" fontId="94" fillId="40" borderId="30" applyNumberFormat="0" applyAlignment="0" applyProtection="0"/>
    <xf numFmtId="0" fontId="94" fillId="40" borderId="30" applyNumberFormat="0" applyAlignment="0" applyProtection="0"/>
    <xf numFmtId="0" fontId="94" fillId="40" borderId="30" applyNumberFormat="0" applyAlignment="0" applyProtection="0"/>
    <xf numFmtId="0" fontId="94" fillId="40" borderId="30" applyNumberFormat="0" applyAlignment="0" applyProtection="0"/>
    <xf numFmtId="0" fontId="94" fillId="40" borderId="30" applyNumberFormat="0" applyAlignment="0" applyProtection="0"/>
    <xf numFmtId="0" fontId="101" fillId="40" borderId="30" applyNumberFormat="0" applyAlignment="0" applyProtection="0"/>
    <xf numFmtId="0" fontId="101" fillId="40" borderId="30" applyNumberFormat="0" applyAlignment="0" applyProtection="0"/>
    <xf numFmtId="0" fontId="101" fillId="40" borderId="30" applyNumberFormat="0" applyAlignment="0" applyProtection="0"/>
    <xf numFmtId="0" fontId="101" fillId="40" borderId="30" applyNumberFormat="0" applyAlignment="0" applyProtection="0"/>
    <xf numFmtId="0" fontId="101" fillId="40" borderId="30" applyNumberFormat="0" applyAlignment="0" applyProtection="0"/>
    <xf numFmtId="0" fontId="101" fillId="40" borderId="30" applyNumberFormat="0" applyAlignment="0" applyProtection="0"/>
    <xf numFmtId="0" fontId="101" fillId="40" borderId="30" applyNumberFormat="0" applyAlignment="0" applyProtection="0"/>
    <xf numFmtId="0" fontId="101" fillId="40" borderId="30" applyNumberFormat="0" applyAlignment="0" applyProtection="0"/>
    <xf numFmtId="0" fontId="94" fillId="40" borderId="30" applyNumberFormat="0" applyAlignment="0" applyProtection="0"/>
    <xf numFmtId="0" fontId="94" fillId="40" borderId="30" applyNumberFormat="0" applyAlignment="0" applyProtection="0"/>
    <xf numFmtId="0" fontId="94" fillId="40" borderId="30" applyNumberFormat="0" applyAlignment="0" applyProtection="0"/>
    <xf numFmtId="0" fontId="94" fillId="40" borderId="30" applyNumberFormat="0" applyAlignment="0" applyProtection="0"/>
    <xf numFmtId="0" fontId="94" fillId="40" borderId="30" applyNumberFormat="0" applyAlignment="0" applyProtection="0"/>
    <xf numFmtId="0" fontId="94" fillId="40" borderId="30" applyNumberFormat="0" applyAlignment="0" applyProtection="0"/>
    <xf numFmtId="0" fontId="94" fillId="40" borderId="30" applyNumberFormat="0" applyAlignment="0" applyProtection="0"/>
    <xf numFmtId="0" fontId="94" fillId="40" borderId="30" applyNumberFormat="0" applyAlignment="0" applyProtection="0"/>
    <xf numFmtId="0" fontId="94" fillId="40" borderId="30" applyNumberFormat="0" applyAlignment="0" applyProtection="0"/>
    <xf numFmtId="0" fontId="94" fillId="40" borderId="30" applyNumberFormat="0" applyAlignment="0" applyProtection="0"/>
    <xf numFmtId="0" fontId="94" fillId="40" borderId="30" applyNumberFormat="0" applyAlignment="0" applyProtection="0"/>
    <xf numFmtId="0" fontId="94" fillId="40" borderId="30" applyNumberFormat="0" applyAlignment="0" applyProtection="0"/>
    <xf numFmtId="0" fontId="94" fillId="40" borderId="30" applyNumberFormat="0" applyAlignment="0" applyProtection="0"/>
    <xf numFmtId="0" fontId="94" fillId="40" borderId="30" applyNumberFormat="0" applyAlignment="0" applyProtection="0"/>
    <xf numFmtId="0" fontId="94" fillId="40" borderId="30" applyNumberFormat="0" applyAlignment="0" applyProtection="0"/>
    <xf numFmtId="0" fontId="94" fillId="40" borderId="30" applyNumberFormat="0" applyAlignment="0" applyProtection="0"/>
    <xf numFmtId="0" fontId="94" fillId="40" borderId="30" applyNumberFormat="0" applyAlignment="0" applyProtection="0"/>
    <xf numFmtId="0" fontId="94" fillId="40" borderId="30" applyNumberFormat="0" applyAlignment="0" applyProtection="0"/>
    <xf numFmtId="0" fontId="94" fillId="40" borderId="30" applyNumberFormat="0" applyAlignment="0" applyProtection="0"/>
    <xf numFmtId="0" fontId="94" fillId="40" borderId="30" applyNumberFormat="0" applyAlignment="0" applyProtection="0"/>
    <xf numFmtId="0" fontId="94" fillId="40" borderId="30" applyNumberFormat="0" applyAlignment="0" applyProtection="0"/>
    <xf numFmtId="0" fontId="94" fillId="40" borderId="30" applyNumberFormat="0" applyAlignment="0" applyProtection="0"/>
    <xf numFmtId="0" fontId="94" fillId="40" borderId="30" applyNumberFormat="0" applyAlignment="0" applyProtection="0"/>
    <xf numFmtId="0" fontId="94" fillId="40" borderId="30" applyNumberFormat="0" applyAlignment="0" applyProtection="0"/>
    <xf numFmtId="0" fontId="94" fillId="40" borderId="30" applyNumberFormat="0" applyAlignment="0" applyProtection="0"/>
    <xf numFmtId="0" fontId="94" fillId="40" borderId="30" applyNumberFormat="0" applyAlignment="0" applyProtection="0"/>
    <xf numFmtId="0" fontId="94" fillId="40" borderId="30" applyNumberFormat="0" applyAlignment="0" applyProtection="0"/>
    <xf numFmtId="0" fontId="94" fillId="40" borderId="30" applyNumberFormat="0" applyAlignment="0" applyProtection="0"/>
    <xf numFmtId="0" fontId="94" fillId="40" borderId="30" applyNumberFormat="0" applyAlignment="0" applyProtection="0"/>
    <xf numFmtId="0" fontId="94" fillId="40" borderId="30" applyNumberFormat="0" applyAlignment="0" applyProtection="0"/>
    <xf numFmtId="0" fontId="94" fillId="40" borderId="30" applyNumberFormat="0" applyAlignment="0" applyProtection="0"/>
    <xf numFmtId="0" fontId="94" fillId="40" borderId="30" applyNumberFormat="0" applyAlignment="0" applyProtection="0"/>
    <xf numFmtId="0" fontId="94" fillId="40" borderId="30" applyNumberFormat="0" applyAlignment="0" applyProtection="0"/>
    <xf numFmtId="0" fontId="94" fillId="40" borderId="30" applyNumberFormat="0" applyAlignment="0" applyProtection="0"/>
    <xf numFmtId="0" fontId="94" fillId="40" borderId="30" applyNumberFormat="0" applyAlignment="0" applyProtection="0"/>
    <xf numFmtId="0" fontId="94" fillId="40" borderId="30" applyNumberFormat="0" applyAlignment="0" applyProtection="0"/>
    <xf numFmtId="179" fontId="55" fillId="0" borderId="0"/>
    <xf numFmtId="0" fontId="102" fillId="41" borderId="1">
      <alignment horizontal="right" vertical="center"/>
    </xf>
    <xf numFmtId="3" fontId="102" fillId="41" borderId="1">
      <alignment horizontal="right" vertical="center" indent="1"/>
    </xf>
    <xf numFmtId="164" fontId="102" fillId="41" borderId="1">
      <alignment horizontal="right" vertical="center" indent="1"/>
    </xf>
    <xf numFmtId="4" fontId="102" fillId="41" borderId="1">
      <alignment horizontal="right" vertical="center" indent="1"/>
    </xf>
    <xf numFmtId="168" fontId="102" fillId="41" borderId="1">
      <alignment horizontal="right" vertical="center" indent="1"/>
    </xf>
    <xf numFmtId="180" fontId="102" fillId="41" borderId="1">
      <alignment horizontal="right" vertical="center" indent="1"/>
    </xf>
    <xf numFmtId="0" fontId="103" fillId="41" borderId="1">
      <alignment horizontal="right" vertical="center"/>
    </xf>
    <xf numFmtId="3" fontId="103" fillId="41" borderId="1">
      <alignment horizontal="right" vertical="center" indent="1"/>
    </xf>
    <xf numFmtId="164" fontId="103" fillId="41" borderId="1">
      <alignment horizontal="right" vertical="center" indent="1"/>
    </xf>
    <xf numFmtId="4" fontId="103" fillId="41" borderId="1">
      <alignment horizontal="right" vertical="center" indent="1"/>
    </xf>
    <xf numFmtId="168" fontId="103" fillId="41" borderId="1">
      <alignment horizontal="right" vertical="center" indent="1"/>
    </xf>
    <xf numFmtId="180" fontId="103" fillId="41" borderId="1">
      <alignment horizontal="right" vertical="center" indent="1"/>
    </xf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55" fillId="41" borderId="18"/>
    <xf numFmtId="0" fontId="104" fillId="42" borderId="1">
      <alignment horizontal="center" vertical="center"/>
    </xf>
    <xf numFmtId="0" fontId="102" fillId="41" borderId="1">
      <alignment horizontal="right" vertical="center"/>
    </xf>
    <xf numFmtId="3" fontId="102" fillId="41" borderId="1">
      <alignment horizontal="right" vertical="center" indent="1"/>
    </xf>
    <xf numFmtId="164" fontId="102" fillId="41" borderId="1">
      <alignment horizontal="right" vertical="center" indent="1"/>
    </xf>
    <xf numFmtId="4" fontId="102" fillId="41" borderId="1">
      <alignment horizontal="right" vertical="center" indent="1"/>
    </xf>
    <xf numFmtId="168" fontId="102" fillId="41" borderId="1">
      <alignment horizontal="right" vertical="center" indent="1"/>
    </xf>
    <xf numFmtId="180" fontId="102" fillId="41" borderId="1">
      <alignment horizontal="right" vertical="center" indent="1"/>
    </xf>
    <xf numFmtId="0" fontId="55" fillId="41" borderId="0"/>
    <xf numFmtId="0" fontId="105" fillId="41" borderId="1">
      <alignment horizontal="left"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5" fillId="41" borderId="31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6" fillId="41" borderId="32">
      <alignment vertical="center"/>
    </xf>
    <xf numFmtId="0" fontId="105" fillId="41" borderId="1"/>
    <xf numFmtId="0" fontId="103" fillId="41" borderId="1">
      <alignment horizontal="right" vertical="center"/>
    </xf>
    <xf numFmtId="3" fontId="103" fillId="41" borderId="1">
      <alignment horizontal="right" vertical="center" indent="1"/>
    </xf>
    <xf numFmtId="164" fontId="103" fillId="41" borderId="1">
      <alignment horizontal="right" vertical="center" indent="1"/>
    </xf>
    <xf numFmtId="4" fontId="103" fillId="41" borderId="1">
      <alignment horizontal="right" vertical="center" indent="1"/>
    </xf>
    <xf numFmtId="168" fontId="103" fillId="41" borderId="1">
      <alignment horizontal="right" vertical="center" indent="1"/>
    </xf>
    <xf numFmtId="180" fontId="103" fillId="41" borderId="1">
      <alignment horizontal="right" vertical="center" indent="1"/>
    </xf>
    <xf numFmtId="0" fontId="107" fillId="43" borderId="1">
      <alignment horizontal="left" vertical="center"/>
    </xf>
    <xf numFmtId="0" fontId="107" fillId="43" borderId="1">
      <alignment horizontal="left" vertical="center"/>
    </xf>
    <xf numFmtId="0" fontId="108" fillId="41" borderId="1">
      <alignment horizontal="left" vertical="center"/>
    </xf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9" fillId="41" borderId="18"/>
    <xf numFmtId="0" fontId="104" fillId="44" borderId="1">
      <alignment horizontal="left" vertical="center"/>
    </xf>
    <xf numFmtId="41" fontId="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95" fillId="0" borderId="0" applyFont="0" applyFill="0" applyBorder="0" applyAlignment="0" applyProtection="0"/>
    <xf numFmtId="173" fontId="30" fillId="0" borderId="0" applyFont="0" applyFill="0" applyBorder="0" applyAlignment="0" applyProtection="0"/>
    <xf numFmtId="164" fontId="1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74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43" fontId="55" fillId="0" borderId="0" applyFont="0" applyFill="0" applyBorder="0" applyAlignment="0" applyProtection="0"/>
    <xf numFmtId="173" fontId="30" fillId="0" borderId="0" applyFont="0" applyFill="0" applyBorder="0" applyAlignment="0" applyProtection="0"/>
    <xf numFmtId="43" fontId="55" fillId="0" borderId="0" applyFont="0" applyFill="0" applyBorder="0" applyAlignment="0" applyProtection="0"/>
    <xf numFmtId="173" fontId="4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NumberFormat="0" applyFill="0" applyBorder="0" applyAlignment="0" applyProtection="0"/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81" fontId="110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5" fillId="0" borderId="0" applyNumberForma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2" fillId="0" borderId="0" applyFont="0" applyFill="0" applyBorder="0" applyAlignment="0" applyProtection="0"/>
    <xf numFmtId="174" fontId="85" fillId="0" borderId="0" applyFont="0" applyFill="0" applyBorder="0" applyAlignment="0" applyProtection="0"/>
    <xf numFmtId="174" fontId="85" fillId="0" borderId="0" applyFont="0" applyFill="0" applyBorder="0" applyAlignment="0" applyProtection="0"/>
    <xf numFmtId="174" fontId="8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82" fontId="110" fillId="0" borderId="0"/>
    <xf numFmtId="183" fontId="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84" fontId="55" fillId="0" borderId="0" applyFont="0" applyFill="0" applyBorder="0" applyAlignment="0" applyProtection="0"/>
    <xf numFmtId="185" fontId="112" fillId="0" borderId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114" fillId="0" borderId="0" applyProtection="0"/>
    <xf numFmtId="0" fontId="91" fillId="0" borderId="0" applyProtection="0"/>
    <xf numFmtId="0" fontId="91" fillId="0" borderId="0" applyProtection="0"/>
    <xf numFmtId="0" fontId="115" fillId="0" borderId="0" applyProtection="0"/>
    <xf numFmtId="0" fontId="55" fillId="0" borderId="0" applyProtection="0"/>
    <xf numFmtId="0" fontId="91" fillId="0" borderId="0" applyProtection="0"/>
    <xf numFmtId="0" fontId="91" fillId="0" borderId="0" applyProtection="0"/>
    <xf numFmtId="1" fontId="116" fillId="0" borderId="0" applyNumberFormat="0" applyFill="0" applyBorder="0" applyAlignment="0" applyProtection="0">
      <alignment horizontal="center" vertical="top"/>
    </xf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117" fillId="23" borderId="0" applyNumberFormat="0" applyBorder="0" applyAlignment="0" applyProtection="0"/>
    <xf numFmtId="0" fontId="117" fillId="23" borderId="0" applyNumberFormat="0" applyBorder="0" applyAlignment="0" applyProtection="0"/>
    <xf numFmtId="0" fontId="117" fillId="23" borderId="0" applyNumberFormat="0" applyBorder="0" applyAlignment="0" applyProtection="0"/>
    <xf numFmtId="0" fontId="117" fillId="23" borderId="0" applyNumberFormat="0" applyBorder="0" applyAlignment="0" applyProtection="0"/>
    <xf numFmtId="0" fontId="117" fillId="23" borderId="0" applyNumberFormat="0" applyBorder="0" applyAlignment="0" applyProtection="0"/>
    <xf numFmtId="0" fontId="117" fillId="23" borderId="0" applyNumberFormat="0" applyBorder="0" applyAlignment="0" applyProtection="0"/>
    <xf numFmtId="0" fontId="117" fillId="23" borderId="0" applyNumberFormat="0" applyBorder="0" applyAlignment="0" applyProtection="0"/>
    <xf numFmtId="0" fontId="117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0" fontId="94" fillId="23" borderId="0" applyNumberFormat="0" applyBorder="0" applyAlignment="0" applyProtection="0"/>
    <xf numFmtId="37" fontId="56" fillId="0" borderId="0" applyNumberFormat="0" applyFont="0" applyFill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118" fillId="0" borderId="33" applyNumberFormat="0" applyFill="0" applyAlignment="0" applyProtection="0"/>
    <xf numFmtId="0" fontId="118" fillId="0" borderId="33" applyNumberFormat="0" applyFill="0" applyAlignment="0" applyProtection="0"/>
    <xf numFmtId="0" fontId="118" fillId="0" borderId="33" applyNumberFormat="0" applyFill="0" applyAlignment="0" applyProtection="0"/>
    <xf numFmtId="0" fontId="118" fillId="0" borderId="33" applyNumberFormat="0" applyFill="0" applyAlignment="0" applyProtection="0"/>
    <xf numFmtId="0" fontId="118" fillId="0" borderId="33" applyNumberFormat="0" applyFill="0" applyAlignment="0" applyProtection="0"/>
    <xf numFmtId="0" fontId="118" fillId="0" borderId="33" applyNumberFormat="0" applyFill="0" applyAlignment="0" applyProtection="0"/>
    <xf numFmtId="0" fontId="118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4" fillId="0" borderId="34" applyNumberFormat="0" applyFill="0" applyAlignment="0" applyProtection="0"/>
    <xf numFmtId="0" fontId="94" fillId="0" borderId="34" applyNumberFormat="0" applyFill="0" applyAlignment="0" applyProtection="0"/>
    <xf numFmtId="0" fontId="94" fillId="0" borderId="34" applyNumberFormat="0" applyFill="0" applyAlignment="0" applyProtection="0"/>
    <xf numFmtId="0" fontId="94" fillId="0" borderId="34" applyNumberFormat="0" applyFill="0" applyAlignment="0" applyProtection="0"/>
    <xf numFmtId="0" fontId="94" fillId="0" borderId="34" applyNumberFormat="0" applyFill="0" applyAlignment="0" applyProtection="0"/>
    <xf numFmtId="0" fontId="94" fillId="0" borderId="34" applyNumberFormat="0" applyFill="0" applyAlignment="0" applyProtection="0"/>
    <xf numFmtId="0" fontId="94" fillId="0" borderId="34" applyNumberFormat="0" applyFill="0" applyAlignment="0" applyProtection="0"/>
    <xf numFmtId="0" fontId="94" fillId="0" borderId="34" applyNumberFormat="0" applyFill="0" applyAlignment="0" applyProtection="0"/>
    <xf numFmtId="0" fontId="94" fillId="0" borderId="34" applyNumberFormat="0" applyFill="0" applyAlignment="0" applyProtection="0"/>
    <xf numFmtId="0" fontId="94" fillId="0" borderId="34" applyNumberFormat="0" applyFill="0" applyAlignment="0" applyProtection="0"/>
    <xf numFmtId="0" fontId="119" fillId="0" borderId="34" applyNumberFormat="0" applyFill="0" applyAlignment="0" applyProtection="0"/>
    <xf numFmtId="0" fontId="119" fillId="0" borderId="34" applyNumberFormat="0" applyFill="0" applyAlignment="0" applyProtection="0"/>
    <xf numFmtId="0" fontId="119" fillId="0" borderId="34" applyNumberFormat="0" applyFill="0" applyAlignment="0" applyProtection="0"/>
    <xf numFmtId="0" fontId="119" fillId="0" borderId="34" applyNumberFormat="0" applyFill="0" applyAlignment="0" applyProtection="0"/>
    <xf numFmtId="0" fontId="119" fillId="0" borderId="34" applyNumberFormat="0" applyFill="0" applyAlignment="0" applyProtection="0"/>
    <xf numFmtId="0" fontId="119" fillId="0" borderId="34" applyNumberFormat="0" applyFill="0" applyAlignment="0" applyProtection="0"/>
    <xf numFmtId="0" fontId="119" fillId="0" borderId="34" applyNumberFormat="0" applyFill="0" applyAlignment="0" applyProtection="0"/>
    <xf numFmtId="0" fontId="119" fillId="0" borderId="34" applyNumberFormat="0" applyFill="0" applyAlignment="0" applyProtection="0"/>
    <xf numFmtId="0" fontId="94" fillId="0" borderId="34" applyNumberFormat="0" applyFill="0" applyAlignment="0" applyProtection="0"/>
    <xf numFmtId="0" fontId="94" fillId="0" borderId="34" applyNumberFormat="0" applyFill="0" applyAlignment="0" applyProtection="0"/>
    <xf numFmtId="0" fontId="94" fillId="0" borderId="34" applyNumberFormat="0" applyFill="0" applyAlignment="0" applyProtection="0"/>
    <xf numFmtId="0" fontId="94" fillId="0" borderId="34" applyNumberFormat="0" applyFill="0" applyAlignment="0" applyProtection="0"/>
    <xf numFmtId="0" fontId="94" fillId="0" borderId="34" applyNumberFormat="0" applyFill="0" applyAlignment="0" applyProtection="0"/>
    <xf numFmtId="0" fontId="94" fillId="0" borderId="34" applyNumberFormat="0" applyFill="0" applyAlignment="0" applyProtection="0"/>
    <xf numFmtId="0" fontId="94" fillId="0" borderId="34" applyNumberFormat="0" applyFill="0" applyAlignment="0" applyProtection="0"/>
    <xf numFmtId="0" fontId="94" fillId="0" borderId="34" applyNumberFormat="0" applyFill="0" applyAlignment="0" applyProtection="0"/>
    <xf numFmtId="0" fontId="94" fillId="0" borderId="34" applyNumberFormat="0" applyFill="0" applyAlignment="0" applyProtection="0"/>
    <xf numFmtId="0" fontId="94" fillId="0" borderId="34" applyNumberFormat="0" applyFill="0" applyAlignment="0" applyProtection="0"/>
    <xf numFmtId="0" fontId="94" fillId="0" borderId="34" applyNumberFormat="0" applyFill="0" applyAlignment="0" applyProtection="0"/>
    <xf numFmtId="0" fontId="94" fillId="0" borderId="34" applyNumberFormat="0" applyFill="0" applyAlignment="0" applyProtection="0"/>
    <xf numFmtId="0" fontId="94" fillId="0" borderId="34" applyNumberFormat="0" applyFill="0" applyAlignment="0" applyProtection="0"/>
    <xf numFmtId="0" fontId="94" fillId="0" borderId="34" applyNumberFormat="0" applyFill="0" applyAlignment="0" applyProtection="0"/>
    <xf numFmtId="0" fontId="94" fillId="0" borderId="34" applyNumberFormat="0" applyFill="0" applyAlignment="0" applyProtection="0"/>
    <xf numFmtId="0" fontId="94" fillId="0" borderId="34" applyNumberFormat="0" applyFill="0" applyAlignment="0" applyProtection="0"/>
    <xf numFmtId="0" fontId="94" fillId="0" borderId="34" applyNumberFormat="0" applyFill="0" applyAlignment="0" applyProtection="0"/>
    <xf numFmtId="0" fontId="94" fillId="0" borderId="34" applyNumberFormat="0" applyFill="0" applyAlignment="0" applyProtection="0"/>
    <xf numFmtId="0" fontId="94" fillId="0" borderId="34" applyNumberFormat="0" applyFill="0" applyAlignment="0" applyProtection="0"/>
    <xf numFmtId="0" fontId="94" fillId="0" borderId="34" applyNumberFormat="0" applyFill="0" applyAlignment="0" applyProtection="0"/>
    <xf numFmtId="0" fontId="94" fillId="0" borderId="34" applyNumberFormat="0" applyFill="0" applyAlignment="0" applyProtection="0"/>
    <xf numFmtId="0" fontId="94" fillId="0" borderId="34" applyNumberFormat="0" applyFill="0" applyAlignment="0" applyProtection="0"/>
    <xf numFmtId="0" fontId="94" fillId="0" borderId="34" applyNumberFormat="0" applyFill="0" applyAlignment="0" applyProtection="0"/>
    <xf numFmtId="0" fontId="94" fillId="0" borderId="34" applyNumberFormat="0" applyFill="0" applyAlignment="0" applyProtection="0"/>
    <xf numFmtId="0" fontId="94" fillId="0" borderId="34" applyNumberFormat="0" applyFill="0" applyAlignment="0" applyProtection="0"/>
    <xf numFmtId="0" fontId="94" fillId="0" borderId="34" applyNumberFormat="0" applyFill="0" applyAlignment="0" applyProtection="0"/>
    <xf numFmtId="0" fontId="94" fillId="0" borderId="34" applyNumberFormat="0" applyFill="0" applyAlignment="0" applyProtection="0"/>
    <xf numFmtId="0" fontId="94" fillId="0" borderId="34" applyNumberFormat="0" applyFill="0" applyAlignment="0" applyProtection="0"/>
    <xf numFmtId="0" fontId="94" fillId="0" borderId="34" applyNumberFormat="0" applyFill="0" applyAlignment="0" applyProtection="0"/>
    <xf numFmtId="0" fontId="94" fillId="0" borderId="34" applyNumberFormat="0" applyFill="0" applyAlignment="0" applyProtection="0"/>
    <xf numFmtId="0" fontId="94" fillId="0" borderId="34" applyNumberFormat="0" applyFill="0" applyAlignment="0" applyProtection="0"/>
    <xf numFmtId="0" fontId="94" fillId="0" borderId="34" applyNumberFormat="0" applyFill="0" applyAlignment="0" applyProtection="0"/>
    <xf numFmtId="0" fontId="94" fillId="0" borderId="34" applyNumberFormat="0" applyFill="0" applyAlignment="0" applyProtection="0"/>
    <xf numFmtId="0" fontId="94" fillId="0" borderId="34" applyNumberFormat="0" applyFill="0" applyAlignment="0" applyProtection="0"/>
    <xf numFmtId="0" fontId="94" fillId="0" borderId="34" applyNumberFormat="0" applyFill="0" applyAlignment="0" applyProtection="0"/>
    <xf numFmtId="0" fontId="94" fillId="0" borderId="34" applyNumberFormat="0" applyFill="0" applyAlignment="0" applyProtection="0"/>
    <xf numFmtId="0" fontId="94" fillId="0" borderId="35" applyNumberFormat="0" applyFill="0" applyAlignment="0" applyProtection="0"/>
    <xf numFmtId="0" fontId="94" fillId="0" borderId="35" applyNumberFormat="0" applyFill="0" applyAlignment="0" applyProtection="0"/>
    <xf numFmtId="0" fontId="94" fillId="0" borderId="35" applyNumberFormat="0" applyFill="0" applyAlignment="0" applyProtection="0"/>
    <xf numFmtId="0" fontId="94" fillId="0" borderId="35" applyNumberFormat="0" applyFill="0" applyAlignment="0" applyProtection="0"/>
    <xf numFmtId="0" fontId="94" fillId="0" borderId="35" applyNumberFormat="0" applyFill="0" applyAlignment="0" applyProtection="0"/>
    <xf numFmtId="0" fontId="94" fillId="0" borderId="35" applyNumberFormat="0" applyFill="0" applyAlignment="0" applyProtection="0"/>
    <xf numFmtId="0" fontId="94" fillId="0" borderId="35" applyNumberFormat="0" applyFill="0" applyAlignment="0" applyProtection="0"/>
    <xf numFmtId="0" fontId="94" fillId="0" borderId="35" applyNumberFormat="0" applyFill="0" applyAlignment="0" applyProtection="0"/>
    <xf numFmtId="0" fontId="94" fillId="0" borderId="35" applyNumberFormat="0" applyFill="0" applyAlignment="0" applyProtection="0"/>
    <xf numFmtId="0" fontId="94" fillId="0" borderId="35" applyNumberFormat="0" applyFill="0" applyAlignment="0" applyProtection="0"/>
    <xf numFmtId="0" fontId="120" fillId="0" borderId="35" applyNumberFormat="0" applyFill="0" applyAlignment="0" applyProtection="0"/>
    <xf numFmtId="0" fontId="120" fillId="0" borderId="35" applyNumberFormat="0" applyFill="0" applyAlignment="0" applyProtection="0"/>
    <xf numFmtId="0" fontId="120" fillId="0" borderId="35" applyNumberFormat="0" applyFill="0" applyAlignment="0" applyProtection="0"/>
    <xf numFmtId="0" fontId="120" fillId="0" borderId="35" applyNumberFormat="0" applyFill="0" applyAlignment="0" applyProtection="0"/>
    <xf numFmtId="0" fontId="120" fillId="0" borderId="35" applyNumberFormat="0" applyFill="0" applyAlignment="0" applyProtection="0"/>
    <xf numFmtId="0" fontId="120" fillId="0" borderId="35" applyNumberFormat="0" applyFill="0" applyAlignment="0" applyProtection="0"/>
    <xf numFmtId="0" fontId="120" fillId="0" borderId="35" applyNumberFormat="0" applyFill="0" applyAlignment="0" applyProtection="0"/>
    <xf numFmtId="0" fontId="120" fillId="0" borderId="35" applyNumberFormat="0" applyFill="0" applyAlignment="0" applyProtection="0"/>
    <xf numFmtId="0" fontId="94" fillId="0" borderId="35" applyNumberFormat="0" applyFill="0" applyAlignment="0" applyProtection="0"/>
    <xf numFmtId="0" fontId="94" fillId="0" borderId="35" applyNumberFormat="0" applyFill="0" applyAlignment="0" applyProtection="0"/>
    <xf numFmtId="0" fontId="94" fillId="0" borderId="35" applyNumberFormat="0" applyFill="0" applyAlignment="0" applyProtection="0"/>
    <xf numFmtId="0" fontId="94" fillId="0" borderId="35" applyNumberFormat="0" applyFill="0" applyAlignment="0" applyProtection="0"/>
    <xf numFmtId="0" fontId="94" fillId="0" borderId="35" applyNumberFormat="0" applyFill="0" applyAlignment="0" applyProtection="0"/>
    <xf numFmtId="0" fontId="94" fillId="0" borderId="35" applyNumberFormat="0" applyFill="0" applyAlignment="0" applyProtection="0"/>
    <xf numFmtId="0" fontId="94" fillId="0" borderId="35" applyNumberFormat="0" applyFill="0" applyAlignment="0" applyProtection="0"/>
    <xf numFmtId="0" fontId="94" fillId="0" borderId="35" applyNumberFormat="0" applyFill="0" applyAlignment="0" applyProtection="0"/>
    <xf numFmtId="0" fontId="94" fillId="0" borderId="35" applyNumberFormat="0" applyFill="0" applyAlignment="0" applyProtection="0"/>
    <xf numFmtId="0" fontId="94" fillId="0" borderId="35" applyNumberFormat="0" applyFill="0" applyAlignment="0" applyProtection="0"/>
    <xf numFmtId="0" fontId="94" fillId="0" borderId="35" applyNumberFormat="0" applyFill="0" applyAlignment="0" applyProtection="0"/>
    <xf numFmtId="0" fontId="94" fillId="0" borderId="35" applyNumberFormat="0" applyFill="0" applyAlignment="0" applyProtection="0"/>
    <xf numFmtId="0" fontId="94" fillId="0" borderId="35" applyNumberFormat="0" applyFill="0" applyAlignment="0" applyProtection="0"/>
    <xf numFmtId="0" fontId="94" fillId="0" borderId="35" applyNumberFormat="0" applyFill="0" applyAlignment="0" applyProtection="0"/>
    <xf numFmtId="0" fontId="94" fillId="0" borderId="35" applyNumberFormat="0" applyFill="0" applyAlignment="0" applyProtection="0"/>
    <xf numFmtId="0" fontId="94" fillId="0" borderId="35" applyNumberFormat="0" applyFill="0" applyAlignment="0" applyProtection="0"/>
    <xf numFmtId="0" fontId="94" fillId="0" borderId="35" applyNumberFormat="0" applyFill="0" applyAlignment="0" applyProtection="0"/>
    <xf numFmtId="0" fontId="94" fillId="0" borderId="35" applyNumberFormat="0" applyFill="0" applyAlignment="0" applyProtection="0"/>
    <xf numFmtId="0" fontId="94" fillId="0" borderId="35" applyNumberFormat="0" applyFill="0" applyAlignment="0" applyProtection="0"/>
    <xf numFmtId="0" fontId="94" fillId="0" borderId="35" applyNumberFormat="0" applyFill="0" applyAlignment="0" applyProtection="0"/>
    <xf numFmtId="0" fontId="94" fillId="0" borderId="35" applyNumberFormat="0" applyFill="0" applyAlignment="0" applyProtection="0"/>
    <xf numFmtId="0" fontId="94" fillId="0" borderId="35" applyNumberFormat="0" applyFill="0" applyAlignment="0" applyProtection="0"/>
    <xf numFmtId="0" fontId="94" fillId="0" borderId="35" applyNumberFormat="0" applyFill="0" applyAlignment="0" applyProtection="0"/>
    <xf numFmtId="0" fontId="94" fillId="0" borderId="35" applyNumberFormat="0" applyFill="0" applyAlignment="0" applyProtection="0"/>
    <xf numFmtId="0" fontId="94" fillId="0" borderId="35" applyNumberFormat="0" applyFill="0" applyAlignment="0" applyProtection="0"/>
    <xf numFmtId="0" fontId="94" fillId="0" borderId="35" applyNumberFormat="0" applyFill="0" applyAlignment="0" applyProtection="0"/>
    <xf numFmtId="0" fontId="94" fillId="0" borderId="35" applyNumberFormat="0" applyFill="0" applyAlignment="0" applyProtection="0"/>
    <xf numFmtId="0" fontId="94" fillId="0" borderId="35" applyNumberFormat="0" applyFill="0" applyAlignment="0" applyProtection="0"/>
    <xf numFmtId="0" fontId="94" fillId="0" borderId="35" applyNumberFormat="0" applyFill="0" applyAlignment="0" applyProtection="0"/>
    <xf numFmtId="0" fontId="94" fillId="0" borderId="35" applyNumberFormat="0" applyFill="0" applyAlignment="0" applyProtection="0"/>
    <xf numFmtId="0" fontId="94" fillId="0" borderId="35" applyNumberFormat="0" applyFill="0" applyAlignment="0" applyProtection="0"/>
    <xf numFmtId="0" fontId="94" fillId="0" borderId="35" applyNumberFormat="0" applyFill="0" applyAlignment="0" applyProtection="0"/>
    <xf numFmtId="0" fontId="94" fillId="0" borderId="35" applyNumberFormat="0" applyFill="0" applyAlignment="0" applyProtection="0"/>
    <xf numFmtId="0" fontId="94" fillId="0" borderId="35" applyNumberFormat="0" applyFill="0" applyAlignment="0" applyProtection="0"/>
    <xf numFmtId="0" fontId="94" fillId="0" borderId="35" applyNumberFormat="0" applyFill="0" applyAlignment="0" applyProtection="0"/>
    <xf numFmtId="0" fontId="94" fillId="0" borderId="35" applyNumberFormat="0" applyFill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164" fontId="93" fillId="0" borderId="0" applyFont="0" applyFill="0" applyBorder="0" applyAlignment="0" applyProtection="0"/>
    <xf numFmtId="3" fontId="93" fillId="0" borderId="0" applyFont="0" applyFill="0" applyBorder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121" fillId="26" borderId="29" applyNumberFormat="0" applyAlignment="0" applyProtection="0"/>
    <xf numFmtId="0" fontId="121" fillId="26" borderId="29" applyNumberFormat="0" applyAlignment="0" applyProtection="0"/>
    <xf numFmtId="0" fontId="121" fillId="26" borderId="29" applyNumberFormat="0" applyAlignment="0" applyProtection="0"/>
    <xf numFmtId="0" fontId="121" fillId="26" borderId="29" applyNumberFormat="0" applyAlignment="0" applyProtection="0"/>
    <xf numFmtId="0" fontId="121" fillId="26" borderId="29" applyNumberFormat="0" applyAlignment="0" applyProtection="0"/>
    <xf numFmtId="0" fontId="121" fillId="26" borderId="29" applyNumberFormat="0" applyAlignment="0" applyProtection="0"/>
    <xf numFmtId="0" fontId="121" fillId="26" borderId="29" applyNumberFormat="0" applyAlignment="0" applyProtection="0"/>
    <xf numFmtId="0" fontId="121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122" fillId="0" borderId="0" applyNumberFormat="0" applyFill="0" applyBorder="0" applyAlignment="0" applyProtection="0">
      <alignment vertical="top"/>
      <protection locked="0"/>
    </xf>
    <xf numFmtId="0" fontId="123" fillId="0" borderId="0" applyNumberFormat="0" applyFill="0" applyBorder="0" applyAlignment="0" applyProtection="0">
      <alignment vertical="top"/>
      <protection locked="0"/>
    </xf>
    <xf numFmtId="0" fontId="124" fillId="0" borderId="0" applyNumberFormat="0" applyFill="0" applyBorder="0" applyAlignment="0" applyProtection="0">
      <alignment vertical="top"/>
      <protection locked="0"/>
    </xf>
    <xf numFmtId="0" fontId="94" fillId="0" borderId="36" applyNumberFormat="0" applyFill="0" applyAlignment="0" applyProtection="0"/>
    <xf numFmtId="0" fontId="94" fillId="0" borderId="36" applyNumberFormat="0" applyFill="0" applyAlignment="0" applyProtection="0"/>
    <xf numFmtId="0" fontId="94" fillId="0" borderId="36" applyNumberFormat="0" applyFill="0" applyAlignment="0" applyProtection="0"/>
    <xf numFmtId="0" fontId="94" fillId="0" borderId="36" applyNumberFormat="0" applyFill="0" applyAlignment="0" applyProtection="0"/>
    <xf numFmtId="0" fontId="94" fillId="0" borderId="36" applyNumberFormat="0" applyFill="0" applyAlignment="0" applyProtection="0"/>
    <xf numFmtId="0" fontId="94" fillId="0" borderId="36" applyNumberFormat="0" applyFill="0" applyAlignment="0" applyProtection="0"/>
    <xf numFmtId="0" fontId="94" fillId="0" borderId="36" applyNumberFormat="0" applyFill="0" applyAlignment="0" applyProtection="0"/>
    <xf numFmtId="0" fontId="94" fillId="0" borderId="36" applyNumberFormat="0" applyFill="0" applyAlignment="0" applyProtection="0"/>
    <xf numFmtId="0" fontId="94" fillId="0" borderId="36" applyNumberFormat="0" applyFill="0" applyAlignment="0" applyProtection="0"/>
    <xf numFmtId="0" fontId="94" fillId="0" borderId="36" applyNumberFormat="0" applyFill="0" applyAlignment="0" applyProtection="0"/>
    <xf numFmtId="0" fontId="125" fillId="0" borderId="36" applyNumberFormat="0" applyFill="0" applyAlignment="0" applyProtection="0"/>
    <xf numFmtId="0" fontId="125" fillId="0" borderId="36" applyNumberFormat="0" applyFill="0" applyAlignment="0" applyProtection="0"/>
    <xf numFmtId="0" fontId="125" fillId="0" borderId="36" applyNumberFormat="0" applyFill="0" applyAlignment="0" applyProtection="0"/>
    <xf numFmtId="0" fontId="125" fillId="0" borderId="36" applyNumberFormat="0" applyFill="0" applyAlignment="0" applyProtection="0"/>
    <xf numFmtId="0" fontId="125" fillId="0" borderId="36" applyNumberFormat="0" applyFill="0" applyAlignment="0" applyProtection="0"/>
    <xf numFmtId="0" fontId="125" fillId="0" borderId="36" applyNumberFormat="0" applyFill="0" applyAlignment="0" applyProtection="0"/>
    <xf numFmtId="0" fontId="125" fillId="0" borderId="36" applyNumberFormat="0" applyFill="0" applyAlignment="0" applyProtection="0"/>
    <xf numFmtId="0" fontId="125" fillId="0" borderId="36" applyNumberFormat="0" applyFill="0" applyAlignment="0" applyProtection="0"/>
    <xf numFmtId="0" fontId="94" fillId="0" borderId="36" applyNumberFormat="0" applyFill="0" applyAlignment="0" applyProtection="0"/>
    <xf numFmtId="0" fontId="94" fillId="0" borderId="36" applyNumberFormat="0" applyFill="0" applyAlignment="0" applyProtection="0"/>
    <xf numFmtId="0" fontId="94" fillId="0" borderId="36" applyNumberFormat="0" applyFill="0" applyAlignment="0" applyProtection="0"/>
    <xf numFmtId="0" fontId="94" fillId="0" borderId="36" applyNumberFormat="0" applyFill="0" applyAlignment="0" applyProtection="0"/>
    <xf numFmtId="0" fontId="94" fillId="0" borderId="36" applyNumberFormat="0" applyFill="0" applyAlignment="0" applyProtection="0"/>
    <xf numFmtId="0" fontId="94" fillId="0" borderId="36" applyNumberFormat="0" applyFill="0" applyAlignment="0" applyProtection="0"/>
    <xf numFmtId="0" fontId="94" fillId="0" borderId="36" applyNumberFormat="0" applyFill="0" applyAlignment="0" applyProtection="0"/>
    <xf numFmtId="0" fontId="94" fillId="0" borderId="36" applyNumberFormat="0" applyFill="0" applyAlignment="0" applyProtection="0"/>
    <xf numFmtId="0" fontId="94" fillId="0" borderId="36" applyNumberFormat="0" applyFill="0" applyAlignment="0" applyProtection="0"/>
    <xf numFmtId="0" fontId="94" fillId="0" borderId="36" applyNumberFormat="0" applyFill="0" applyAlignment="0" applyProtection="0"/>
    <xf numFmtId="0" fontId="94" fillId="0" borderId="36" applyNumberFormat="0" applyFill="0" applyAlignment="0" applyProtection="0"/>
    <xf numFmtId="0" fontId="94" fillId="0" borderId="36" applyNumberFormat="0" applyFill="0" applyAlignment="0" applyProtection="0"/>
    <xf numFmtId="0" fontId="94" fillId="0" borderId="36" applyNumberFormat="0" applyFill="0" applyAlignment="0" applyProtection="0"/>
    <xf numFmtId="0" fontId="94" fillId="0" borderId="36" applyNumberFormat="0" applyFill="0" applyAlignment="0" applyProtection="0"/>
    <xf numFmtId="0" fontId="94" fillId="0" borderId="36" applyNumberFormat="0" applyFill="0" applyAlignment="0" applyProtection="0"/>
    <xf numFmtId="0" fontId="94" fillId="0" borderId="36" applyNumberFormat="0" applyFill="0" applyAlignment="0" applyProtection="0"/>
    <xf numFmtId="0" fontId="94" fillId="0" borderId="36" applyNumberFormat="0" applyFill="0" applyAlignment="0" applyProtection="0"/>
    <xf numFmtId="0" fontId="94" fillId="0" borderId="36" applyNumberFormat="0" applyFill="0" applyAlignment="0" applyProtection="0"/>
    <xf numFmtId="0" fontId="94" fillId="0" borderId="36" applyNumberFormat="0" applyFill="0" applyAlignment="0" applyProtection="0"/>
    <xf numFmtId="0" fontId="94" fillId="0" borderId="36" applyNumberFormat="0" applyFill="0" applyAlignment="0" applyProtection="0"/>
    <xf numFmtId="0" fontId="94" fillId="0" borderId="36" applyNumberFormat="0" applyFill="0" applyAlignment="0" applyProtection="0"/>
    <xf numFmtId="0" fontId="94" fillId="0" borderId="36" applyNumberFormat="0" applyFill="0" applyAlignment="0" applyProtection="0"/>
    <xf numFmtId="0" fontId="94" fillId="0" borderId="36" applyNumberFormat="0" applyFill="0" applyAlignment="0" applyProtection="0"/>
    <xf numFmtId="0" fontId="94" fillId="0" borderId="36" applyNumberFormat="0" applyFill="0" applyAlignment="0" applyProtection="0"/>
    <xf numFmtId="0" fontId="94" fillId="0" borderId="36" applyNumberFormat="0" applyFill="0" applyAlignment="0" applyProtection="0"/>
    <xf numFmtId="0" fontId="94" fillId="0" borderId="36" applyNumberFormat="0" applyFill="0" applyAlignment="0" applyProtection="0"/>
    <xf numFmtId="0" fontId="94" fillId="0" borderId="36" applyNumberFormat="0" applyFill="0" applyAlignment="0" applyProtection="0"/>
    <xf numFmtId="0" fontId="94" fillId="0" borderId="36" applyNumberFormat="0" applyFill="0" applyAlignment="0" applyProtection="0"/>
    <xf numFmtId="0" fontId="94" fillId="0" borderId="36" applyNumberFormat="0" applyFill="0" applyAlignment="0" applyProtection="0"/>
    <xf numFmtId="0" fontId="94" fillId="0" borderId="36" applyNumberFormat="0" applyFill="0" applyAlignment="0" applyProtection="0"/>
    <xf numFmtId="0" fontId="94" fillId="0" borderId="36" applyNumberFormat="0" applyFill="0" applyAlignment="0" applyProtection="0"/>
    <xf numFmtId="0" fontId="94" fillId="0" borderId="36" applyNumberFormat="0" applyFill="0" applyAlignment="0" applyProtection="0"/>
    <xf numFmtId="0" fontId="94" fillId="0" borderId="36" applyNumberFormat="0" applyFill="0" applyAlignment="0" applyProtection="0"/>
    <xf numFmtId="0" fontId="94" fillId="0" borderId="36" applyNumberFormat="0" applyFill="0" applyAlignment="0" applyProtection="0"/>
    <xf numFmtId="0" fontId="94" fillId="0" borderId="36" applyNumberFormat="0" applyFill="0" applyAlignment="0" applyProtection="0"/>
    <xf numFmtId="0" fontId="94" fillId="0" borderId="36" applyNumberFormat="0" applyFill="0" applyAlignment="0" applyProtection="0"/>
    <xf numFmtId="0" fontId="126" fillId="0" borderId="15">
      <alignment horizontal="left"/>
      <protection locked="0"/>
    </xf>
    <xf numFmtId="4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86" fontId="55" fillId="0" borderId="0" applyFont="0" applyFill="0" applyBorder="0" applyAlignment="0" applyProtection="0"/>
    <xf numFmtId="187" fontId="55" fillId="0" borderId="0" applyFont="0" applyFill="0" applyBorder="0" applyAlignment="0" applyProtection="0"/>
    <xf numFmtId="42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188" fontId="55" fillId="0" borderId="0" applyFont="0" applyFill="0" applyBorder="0" applyAlignment="0" applyProtection="0"/>
    <xf numFmtId="189" fontId="55" fillId="0" borderId="0" applyFont="0" applyFill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127" fillId="45" borderId="0" applyNumberFormat="0" applyBorder="0" applyAlignment="0" applyProtection="0"/>
    <xf numFmtId="0" fontId="127" fillId="45" borderId="0" applyNumberFormat="0" applyBorder="0" applyAlignment="0" applyProtection="0"/>
    <xf numFmtId="0" fontId="127" fillId="45" borderId="0" applyNumberFormat="0" applyBorder="0" applyAlignment="0" applyProtection="0"/>
    <xf numFmtId="0" fontId="127" fillId="45" borderId="0" applyNumberFormat="0" applyBorder="0" applyAlignment="0" applyProtection="0"/>
    <xf numFmtId="0" fontId="127" fillId="45" borderId="0" applyNumberFormat="0" applyBorder="0" applyAlignment="0" applyProtection="0"/>
    <xf numFmtId="0" fontId="127" fillId="45" borderId="0" applyNumberFormat="0" applyBorder="0" applyAlignment="0" applyProtection="0"/>
    <xf numFmtId="0" fontId="127" fillId="45" borderId="0" applyNumberFormat="0" applyBorder="0" applyAlignment="0" applyProtection="0"/>
    <xf numFmtId="0" fontId="127" fillId="45" borderId="0" applyNumberFormat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2" fillId="0" borderId="0"/>
    <xf numFmtId="0" fontId="128" fillId="0" borderId="0"/>
    <xf numFmtId="0" fontId="55" fillId="0" borderId="0"/>
    <xf numFmtId="0" fontId="52" fillId="0" borderId="0"/>
    <xf numFmtId="0" fontId="55" fillId="0" borderId="0"/>
    <xf numFmtId="0" fontId="55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2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2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4" fillId="0" borderId="0"/>
    <xf numFmtId="0" fontId="4" fillId="0" borderId="0"/>
    <xf numFmtId="0" fontId="55" fillId="0" borderId="0"/>
    <xf numFmtId="0" fontId="55" fillId="0" borderId="0"/>
    <xf numFmtId="0" fontId="52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11" fillId="0" borderId="0"/>
    <xf numFmtId="0" fontId="111" fillId="0" borderId="0"/>
    <xf numFmtId="0" fontId="8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1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2" fillId="0" borderId="0" applyNumberFormat="0" applyFont="0" applyFill="0" applyBorder="0" applyAlignment="0" applyProtection="0">
      <alignment vertical="top"/>
    </xf>
    <xf numFmtId="0" fontId="52" fillId="0" borderId="0" applyNumberFormat="0" applyFont="0" applyFill="0" applyBorder="0" applyAlignment="0" applyProtection="0">
      <alignment vertical="top"/>
    </xf>
    <xf numFmtId="0" fontId="52" fillId="0" borderId="0" applyNumberFormat="0" applyFont="0" applyFill="0" applyBorder="0" applyAlignment="0" applyProtection="0">
      <alignment vertical="top"/>
    </xf>
    <xf numFmtId="0" fontId="52" fillId="0" borderId="0" applyNumberFormat="0" applyFont="0" applyFill="0" applyBorder="0" applyAlignment="0" applyProtection="0">
      <alignment vertical="top"/>
    </xf>
    <xf numFmtId="0" fontId="52" fillId="0" borderId="0" applyNumberFormat="0" applyFont="0" applyFill="0" applyBorder="0" applyAlignment="0" applyProtection="0">
      <alignment vertical="top"/>
    </xf>
    <xf numFmtId="0" fontId="52" fillId="0" borderId="0" applyNumberFormat="0" applyFont="0" applyFill="0" applyBorder="0" applyAlignment="0" applyProtection="0">
      <alignment vertical="top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2" fillId="0" borderId="0"/>
    <xf numFmtId="0" fontId="52" fillId="0" borderId="0" applyNumberFormat="0" applyFont="0" applyFill="0" applyBorder="0" applyAlignment="0" applyProtection="0">
      <alignment vertical="top"/>
    </xf>
    <xf numFmtId="0" fontId="52" fillId="0" borderId="0" applyNumberFormat="0" applyFont="0" applyFill="0" applyBorder="0" applyAlignment="0" applyProtection="0">
      <alignment vertical="top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5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55" fillId="0" borderId="0"/>
    <xf numFmtId="0" fontId="94" fillId="0" borderId="0"/>
    <xf numFmtId="0" fontId="94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5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5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55" fillId="0" borderId="0"/>
    <xf numFmtId="0" fontId="95" fillId="0" borderId="0"/>
    <xf numFmtId="0" fontId="95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55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55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55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4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9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29" fillId="0" borderId="0"/>
    <xf numFmtId="0" fontId="4" fillId="0" borderId="0"/>
    <xf numFmtId="0" fontId="130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0" fillId="0" borderId="0"/>
    <xf numFmtId="0" fontId="129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55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55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55" fillId="0" borderId="0"/>
    <xf numFmtId="0" fontId="88" fillId="0" borderId="0"/>
    <xf numFmtId="0" fontId="88" fillId="0" borderId="0"/>
    <xf numFmtId="0" fontId="8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5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5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3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2" fillId="0" borderId="0"/>
    <xf numFmtId="0" fontId="95" fillId="0" borderId="0"/>
    <xf numFmtId="0" fontId="9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129" fillId="0" borderId="0"/>
    <xf numFmtId="0" fontId="129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29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29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5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5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5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2" fillId="0" borderId="0" applyNumberFormat="0" applyFont="0" applyFill="0" applyBorder="0" applyAlignment="0" applyProtection="0">
      <alignment vertical="top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2" fillId="0" borderId="0" applyNumberFormat="0" applyFont="0" applyFill="0" applyBorder="0" applyAlignment="0" applyProtection="0">
      <alignment vertical="top"/>
    </xf>
    <xf numFmtId="0" fontId="52" fillId="0" borderId="0" applyNumberFormat="0" applyFont="0" applyFill="0" applyBorder="0" applyAlignment="0" applyProtection="0">
      <alignment vertical="top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2" fillId="0" borderId="0" applyNumberFormat="0" applyFont="0" applyFill="0" applyBorder="0" applyAlignment="0" applyProtection="0">
      <alignment vertical="top"/>
    </xf>
    <xf numFmtId="0" fontId="52" fillId="0" borderId="0" applyNumberFormat="0" applyFont="0" applyFill="0" applyBorder="0" applyAlignment="0" applyProtection="0">
      <alignment vertical="top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2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55" fillId="0" borderId="0"/>
    <xf numFmtId="190" fontId="52" fillId="0" borderId="0"/>
    <xf numFmtId="190" fontId="52" fillId="0" borderId="0"/>
    <xf numFmtId="0" fontId="55" fillId="0" borderId="0"/>
    <xf numFmtId="190" fontId="52" fillId="0" borderId="0"/>
    <xf numFmtId="190" fontId="52" fillId="0" borderId="0"/>
    <xf numFmtId="0" fontId="55" fillId="0" borderId="0"/>
    <xf numFmtId="190" fontId="52" fillId="0" borderId="0"/>
    <xf numFmtId="190" fontId="52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190" fontId="52" fillId="0" borderId="0"/>
    <xf numFmtId="190" fontId="52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190" fontId="52" fillId="0" borderId="0"/>
    <xf numFmtId="190" fontId="52" fillId="0" borderId="0"/>
    <xf numFmtId="0" fontId="52" fillId="0" borderId="0"/>
    <xf numFmtId="0" fontId="55" fillId="0" borderId="0"/>
    <xf numFmtId="0" fontId="55" fillId="0" borderId="0"/>
    <xf numFmtId="0" fontId="52" fillId="0" borderId="0"/>
    <xf numFmtId="0" fontId="55" fillId="0" borderId="0"/>
    <xf numFmtId="0" fontId="55" fillId="0" borderId="0"/>
    <xf numFmtId="0" fontId="52" fillId="0" borderId="0"/>
    <xf numFmtId="0" fontId="55" fillId="0" borderId="0"/>
    <xf numFmtId="0" fontId="55" fillId="0" borderId="0"/>
    <xf numFmtId="0" fontId="52" fillId="0" borderId="0"/>
    <xf numFmtId="0" fontId="55" fillId="0" borderId="0"/>
    <xf numFmtId="0" fontId="55" fillId="0" borderId="0"/>
    <xf numFmtId="0" fontId="52" fillId="0" borderId="0"/>
    <xf numFmtId="0" fontId="55" fillId="0" borderId="0"/>
    <xf numFmtId="0" fontId="55" fillId="0" borderId="0"/>
    <xf numFmtId="0" fontId="52" fillId="0" borderId="0"/>
    <xf numFmtId="0" fontId="55" fillId="0" borderId="0"/>
    <xf numFmtId="0" fontId="55" fillId="0" borderId="0"/>
    <xf numFmtId="0" fontId="52" fillId="0" borderId="0"/>
    <xf numFmtId="0" fontId="55" fillId="0" borderId="0"/>
    <xf numFmtId="0" fontId="55" fillId="0" borderId="0"/>
    <xf numFmtId="0" fontId="52" fillId="0" borderId="0"/>
    <xf numFmtId="0" fontId="55" fillId="0" borderId="0"/>
    <xf numFmtId="0" fontId="55" fillId="0" borderId="0"/>
    <xf numFmtId="0" fontId="52" fillId="0" borderId="0"/>
    <xf numFmtId="0" fontId="55" fillId="0" borderId="0"/>
    <xf numFmtId="0" fontId="55" fillId="0" borderId="0"/>
    <xf numFmtId="0" fontId="95" fillId="0" borderId="0"/>
    <xf numFmtId="0" fontId="55" fillId="0" borderId="0"/>
    <xf numFmtId="0" fontId="55" fillId="0" borderId="0"/>
    <xf numFmtId="0" fontId="52" fillId="0" borderId="0"/>
    <xf numFmtId="0" fontId="129" fillId="0" borderId="0"/>
    <xf numFmtId="0" fontId="129" fillId="0" borderId="0"/>
    <xf numFmtId="0" fontId="95" fillId="0" borderId="0"/>
    <xf numFmtId="0" fontId="55" fillId="0" borderId="0"/>
    <xf numFmtId="0" fontId="55" fillId="0" borderId="0"/>
    <xf numFmtId="0" fontId="52" fillId="0" borderId="0"/>
    <xf numFmtId="0" fontId="55" fillId="0" borderId="0"/>
    <xf numFmtId="0" fontId="55" fillId="0" borderId="0"/>
    <xf numFmtId="0" fontId="52" fillId="0" borderId="0"/>
    <xf numFmtId="0" fontId="55" fillId="0" borderId="0"/>
    <xf numFmtId="0" fontId="55" fillId="0" borderId="0"/>
    <xf numFmtId="0" fontId="52" fillId="0" borderId="0"/>
    <xf numFmtId="0" fontId="55" fillId="0" borderId="0"/>
    <xf numFmtId="0" fontId="55" fillId="0" borderId="0"/>
    <xf numFmtId="0" fontId="52" fillId="0" borderId="0"/>
    <xf numFmtId="0" fontId="55" fillId="0" borderId="0"/>
    <xf numFmtId="0" fontId="55" fillId="0" borderId="0"/>
    <xf numFmtId="0" fontId="52" fillId="0" borderId="0"/>
    <xf numFmtId="0" fontId="55" fillId="0" borderId="0"/>
    <xf numFmtId="0" fontId="55" fillId="0" borderId="0"/>
    <xf numFmtId="0" fontId="52" fillId="0" borderId="0"/>
    <xf numFmtId="0" fontId="55" fillId="0" borderId="0"/>
    <xf numFmtId="0" fontId="55" fillId="0" borderId="0"/>
    <xf numFmtId="0" fontId="52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2" fillId="0" borderId="0"/>
    <xf numFmtId="0" fontId="129" fillId="0" borderId="0"/>
    <xf numFmtId="0" fontId="12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2" fillId="0" borderId="0"/>
    <xf numFmtId="0" fontId="129" fillId="0" borderId="0"/>
    <xf numFmtId="0" fontId="129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132" fillId="0" borderId="0"/>
    <xf numFmtId="0" fontId="55" fillId="0" borderId="0"/>
    <xf numFmtId="0" fontId="30" fillId="0" borderId="0"/>
    <xf numFmtId="0" fontId="52" fillId="0" borderId="0"/>
    <xf numFmtId="0" fontId="129" fillId="0" borderId="0"/>
    <xf numFmtId="0" fontId="129" fillId="0" borderId="0"/>
    <xf numFmtId="0" fontId="52" fillId="0" borderId="0"/>
    <xf numFmtId="0" fontId="129" fillId="0" borderId="0"/>
    <xf numFmtId="0" fontId="129" fillId="0" borderId="0"/>
    <xf numFmtId="0" fontId="52" fillId="0" borderId="0"/>
    <xf numFmtId="0" fontId="129" fillId="0" borderId="0"/>
    <xf numFmtId="0" fontId="129" fillId="0" borderId="0"/>
    <xf numFmtId="0" fontId="52" fillId="0" borderId="0"/>
    <xf numFmtId="0" fontId="129" fillId="0" borderId="0"/>
    <xf numFmtId="0" fontId="129" fillId="0" borderId="0"/>
    <xf numFmtId="0" fontId="52" fillId="0" borderId="0"/>
    <xf numFmtId="0" fontId="129" fillId="0" borderId="0"/>
    <xf numFmtId="0" fontId="12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2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2" fillId="0" borderId="0"/>
    <xf numFmtId="0" fontId="55" fillId="0" borderId="0"/>
    <xf numFmtId="0" fontId="52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2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2" fillId="0" borderId="0"/>
    <xf numFmtId="0" fontId="5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5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5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55" fillId="0" borderId="0"/>
    <xf numFmtId="0" fontId="94" fillId="0" borderId="0"/>
    <xf numFmtId="0" fontId="94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5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5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55" fillId="0" borderId="0"/>
    <xf numFmtId="0" fontId="95" fillId="0" borderId="0"/>
    <xf numFmtId="0" fontId="95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4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94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94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55" fillId="0" borderId="0"/>
    <xf numFmtId="0" fontId="129" fillId="0" borderId="0"/>
    <xf numFmtId="0" fontId="129" fillId="0" borderId="0"/>
    <xf numFmtId="0" fontId="4" fillId="0" borderId="0"/>
    <xf numFmtId="0" fontId="94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94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94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94" fillId="0" borderId="0"/>
    <xf numFmtId="0" fontId="88" fillId="0" borderId="0"/>
    <xf numFmtId="0" fontId="88" fillId="0" borderId="0"/>
    <xf numFmtId="0" fontId="8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9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9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55" fillId="0" borderId="0"/>
    <xf numFmtId="0" fontId="129" fillId="0" borderId="0"/>
    <xf numFmtId="0" fontId="129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55" fillId="0" borderId="0"/>
    <xf numFmtId="0" fontId="129" fillId="0" borderId="0"/>
    <xf numFmtId="0" fontId="129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55" fillId="0" borderId="0"/>
    <xf numFmtId="0" fontId="129" fillId="0" borderId="0"/>
    <xf numFmtId="0" fontId="129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55" fillId="0" borderId="0"/>
    <xf numFmtId="0" fontId="129" fillId="0" borderId="0"/>
    <xf numFmtId="0" fontId="129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5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52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5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2" fillId="0" borderId="0"/>
    <xf numFmtId="0" fontId="4" fillId="0" borderId="0"/>
    <xf numFmtId="0" fontId="55" fillId="0" borderId="0"/>
    <xf numFmtId="0" fontId="52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2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2" fillId="0" borderId="0"/>
    <xf numFmtId="0" fontId="55" fillId="0" borderId="0"/>
    <xf numFmtId="0" fontId="55" fillId="0" borderId="0"/>
    <xf numFmtId="0" fontId="52" fillId="0" borderId="0"/>
    <xf numFmtId="0" fontId="52" fillId="0" borderId="0"/>
    <xf numFmtId="0" fontId="55" fillId="0" borderId="0"/>
    <xf numFmtId="0" fontId="55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2" fillId="0" borderId="0"/>
    <xf numFmtId="0" fontId="52" fillId="0" borderId="0"/>
    <xf numFmtId="0" fontId="52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2" fillId="0" borderId="0"/>
    <xf numFmtId="0" fontId="55" fillId="0" borderId="0"/>
    <xf numFmtId="0" fontId="55" fillId="0" borderId="0"/>
    <xf numFmtId="0" fontId="52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52" fillId="0" borderId="0"/>
    <xf numFmtId="0" fontId="55" fillId="0" borderId="0"/>
    <xf numFmtId="0" fontId="5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5" fillId="0" borderId="0"/>
    <xf numFmtId="0" fontId="95" fillId="0" borderId="0"/>
    <xf numFmtId="0" fontId="95" fillId="0" borderId="0"/>
    <xf numFmtId="0" fontId="5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5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5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88" fillId="0" borderId="0"/>
    <xf numFmtId="0" fontId="88" fillId="0" borderId="0"/>
    <xf numFmtId="0" fontId="88" fillId="0" borderId="0"/>
    <xf numFmtId="0" fontId="55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55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55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55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55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4" fillId="0" borderId="0"/>
    <xf numFmtId="0" fontId="129" fillId="0" borderId="0"/>
    <xf numFmtId="0" fontId="12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55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52" fillId="0" borderId="0"/>
    <xf numFmtId="0" fontId="52" fillId="0" borderId="0"/>
    <xf numFmtId="0" fontId="55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5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5" fillId="0" borderId="0"/>
    <xf numFmtId="0" fontId="52" fillId="0" borderId="0"/>
    <xf numFmtId="0" fontId="111" fillId="0" borderId="0"/>
    <xf numFmtId="0" fontId="3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111" fillId="0" borderId="0"/>
    <xf numFmtId="0" fontId="111" fillId="0" borderId="0"/>
    <xf numFmtId="0" fontId="94" fillId="0" borderId="0"/>
    <xf numFmtId="0" fontId="9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55" fillId="0" borderId="0"/>
    <xf numFmtId="0" fontId="52" fillId="0" borderId="0"/>
    <xf numFmtId="0" fontId="55" fillId="0" borderId="0"/>
    <xf numFmtId="0" fontId="55" fillId="0" borderId="0"/>
    <xf numFmtId="0" fontId="52" fillId="0" borderId="0"/>
    <xf numFmtId="0" fontId="55" fillId="0" borderId="0"/>
    <xf numFmtId="0" fontId="52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5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5" fillId="0" borderId="0"/>
    <xf numFmtId="0" fontId="95" fillId="0" borderId="0"/>
    <xf numFmtId="0" fontId="95" fillId="0" borderId="0"/>
    <xf numFmtId="0" fontId="5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5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5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88" fillId="0" borderId="0"/>
    <xf numFmtId="0" fontId="88" fillId="0" borderId="0"/>
    <xf numFmtId="0" fontId="88" fillId="0" borderId="0"/>
    <xf numFmtId="0" fontId="55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52" fillId="0" borderId="0"/>
    <xf numFmtId="0" fontId="55" fillId="0" borderId="0"/>
    <xf numFmtId="0" fontId="55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55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55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55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55" fillId="0" borderId="0"/>
    <xf numFmtId="0" fontId="129" fillId="0" borderId="0"/>
    <xf numFmtId="0" fontId="12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55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52" fillId="0" borderId="0"/>
    <xf numFmtId="0" fontId="52" fillId="0" borderId="0"/>
    <xf numFmtId="0" fontId="55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5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5" fillId="0" borderId="0"/>
    <xf numFmtId="0" fontId="52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5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5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5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5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5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5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2" fillId="0" borderId="0"/>
    <xf numFmtId="0" fontId="52" fillId="0" borderId="0"/>
    <xf numFmtId="0" fontId="55" fillId="0" borderId="0"/>
    <xf numFmtId="0" fontId="55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5" fillId="0" borderId="0"/>
    <xf numFmtId="0" fontId="55" fillId="0" borderId="0"/>
    <xf numFmtId="0" fontId="55" fillId="0" borderId="0"/>
    <xf numFmtId="0" fontId="52" fillId="0" borderId="0"/>
    <xf numFmtId="0" fontId="52" fillId="0" borderId="0"/>
    <xf numFmtId="0" fontId="55" fillId="0" borderId="0"/>
    <xf numFmtId="0" fontId="55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2" fillId="0" borderId="0"/>
    <xf numFmtId="0" fontId="55" fillId="0" borderId="0"/>
    <xf numFmtId="0" fontId="133" fillId="0" borderId="0" applyNumberFormat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33" fillId="0" borderId="0" applyNumberFormat="0" applyFont="0" applyFill="0" applyBorder="0" applyAlignment="0" applyProtection="0"/>
    <xf numFmtId="0" fontId="52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2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29" fillId="0" borderId="0"/>
    <xf numFmtId="0" fontId="12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0" fillId="0" borderId="0"/>
    <xf numFmtId="0" fontId="30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2" fillId="0" borderId="0"/>
    <xf numFmtId="0" fontId="52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2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191" fontId="56" fillId="0" borderId="0" applyFill="0" applyBorder="0" applyAlignment="0" applyProtection="0">
      <alignment horizontal="right"/>
    </xf>
    <xf numFmtId="0" fontId="134" fillId="46" borderId="37" applyNumberFormat="0" applyFont="0" applyAlignment="0" applyProtection="0"/>
    <xf numFmtId="0" fontId="134" fillId="46" borderId="37" applyNumberFormat="0" applyFont="0" applyAlignment="0" applyProtection="0"/>
    <xf numFmtId="0" fontId="134" fillId="46" borderId="37" applyNumberFormat="0" applyFont="0" applyAlignment="0" applyProtection="0"/>
    <xf numFmtId="0" fontId="134" fillId="46" borderId="37" applyNumberFormat="0" applyFont="0" applyAlignment="0" applyProtection="0"/>
    <xf numFmtId="0" fontId="134" fillId="46" borderId="37" applyNumberFormat="0" applyFont="0" applyAlignment="0" applyProtection="0"/>
    <xf numFmtId="0" fontId="134" fillId="46" borderId="37" applyNumberFormat="0" applyFont="0" applyAlignment="0" applyProtection="0"/>
    <xf numFmtId="0" fontId="134" fillId="46" borderId="37" applyNumberFormat="0" applyFont="0" applyAlignment="0" applyProtection="0"/>
    <xf numFmtId="0" fontId="134" fillId="46" borderId="37" applyNumberFormat="0" applyFont="0" applyAlignment="0" applyProtection="0"/>
    <xf numFmtId="0" fontId="134" fillId="46" borderId="37" applyNumberFormat="0" applyFont="0" applyAlignment="0" applyProtection="0"/>
    <xf numFmtId="0" fontId="134" fillId="46" borderId="37" applyNumberFormat="0" applyFont="0" applyAlignment="0" applyProtection="0"/>
    <xf numFmtId="0" fontId="52" fillId="46" borderId="37" applyNumberFormat="0" applyFont="0" applyAlignment="0" applyProtection="0"/>
    <xf numFmtId="0" fontId="52" fillId="46" borderId="37" applyNumberFormat="0" applyFont="0" applyAlignment="0" applyProtection="0"/>
    <xf numFmtId="0" fontId="52" fillId="46" borderId="37" applyNumberFormat="0" applyFont="0" applyAlignment="0" applyProtection="0"/>
    <xf numFmtId="0" fontId="52" fillId="46" borderId="37" applyNumberFormat="0" applyFont="0" applyAlignment="0" applyProtection="0"/>
    <xf numFmtId="0" fontId="52" fillId="46" borderId="37" applyNumberFormat="0" applyFont="0" applyAlignment="0" applyProtection="0"/>
    <xf numFmtId="0" fontId="52" fillId="46" borderId="37" applyNumberFormat="0" applyFont="0" applyAlignment="0" applyProtection="0"/>
    <xf numFmtId="0" fontId="52" fillId="46" borderId="37" applyNumberFormat="0" applyFont="0" applyAlignment="0" applyProtection="0"/>
    <xf numFmtId="0" fontId="52" fillId="46" borderId="37" applyNumberFormat="0" applyFont="0" applyAlignment="0" applyProtection="0"/>
    <xf numFmtId="0" fontId="134" fillId="46" borderId="37" applyNumberFormat="0" applyFont="0" applyAlignment="0" applyProtection="0"/>
    <xf numFmtId="0" fontId="134" fillId="46" borderId="37" applyNumberFormat="0" applyFont="0" applyAlignment="0" applyProtection="0"/>
    <xf numFmtId="0" fontId="134" fillId="46" borderId="37" applyNumberFormat="0" applyFont="0" applyAlignment="0" applyProtection="0"/>
    <xf numFmtId="0" fontId="134" fillId="46" borderId="37" applyNumberFormat="0" applyFont="0" applyAlignment="0" applyProtection="0"/>
    <xf numFmtId="0" fontId="134" fillId="46" borderId="37" applyNumberFormat="0" applyFont="0" applyAlignment="0" applyProtection="0"/>
    <xf numFmtId="0" fontId="134" fillId="46" borderId="37" applyNumberFormat="0" applyFont="0" applyAlignment="0" applyProtection="0"/>
    <xf numFmtId="0" fontId="134" fillId="46" borderId="37" applyNumberFormat="0" applyFont="0" applyAlignment="0" applyProtection="0"/>
    <xf numFmtId="0" fontId="134" fillId="46" borderId="37" applyNumberFormat="0" applyFont="0" applyAlignment="0" applyProtection="0"/>
    <xf numFmtId="0" fontId="134" fillId="46" borderId="37" applyNumberFormat="0" applyFont="0" applyAlignment="0" applyProtection="0"/>
    <xf numFmtId="0" fontId="134" fillId="46" borderId="37" applyNumberFormat="0" applyFont="0" applyAlignment="0" applyProtection="0"/>
    <xf numFmtId="0" fontId="134" fillId="46" borderId="37" applyNumberFormat="0" applyFont="0" applyAlignment="0" applyProtection="0"/>
    <xf numFmtId="0" fontId="134" fillId="46" borderId="37" applyNumberFormat="0" applyFont="0" applyAlignment="0" applyProtection="0"/>
    <xf numFmtId="0" fontId="134" fillId="46" borderId="37" applyNumberFormat="0" applyFont="0" applyAlignment="0" applyProtection="0"/>
    <xf numFmtId="0" fontId="134" fillId="46" borderId="37" applyNumberFormat="0" applyFont="0" applyAlignment="0" applyProtection="0"/>
    <xf numFmtId="0" fontId="134" fillId="46" borderId="37" applyNumberFormat="0" applyFont="0" applyAlignment="0" applyProtection="0"/>
    <xf numFmtId="0" fontId="134" fillId="46" borderId="37" applyNumberFormat="0" applyFont="0" applyAlignment="0" applyProtection="0"/>
    <xf numFmtId="0" fontId="134" fillId="46" borderId="37" applyNumberFormat="0" applyFont="0" applyAlignment="0" applyProtection="0"/>
    <xf numFmtId="0" fontId="134" fillId="46" borderId="37" applyNumberFormat="0" applyFont="0" applyAlignment="0" applyProtection="0"/>
    <xf numFmtId="0" fontId="134" fillId="46" borderId="37" applyNumberFormat="0" applyFont="0" applyAlignment="0" applyProtection="0"/>
    <xf numFmtId="0" fontId="134" fillId="46" borderId="37" applyNumberFormat="0" applyFont="0" applyAlignment="0" applyProtection="0"/>
    <xf numFmtId="0" fontId="134" fillId="46" borderId="37" applyNumberFormat="0" applyFont="0" applyAlignment="0" applyProtection="0"/>
    <xf numFmtId="0" fontId="134" fillId="46" borderId="37" applyNumberFormat="0" applyFont="0" applyAlignment="0" applyProtection="0"/>
    <xf numFmtId="0" fontId="134" fillId="46" borderId="37" applyNumberFormat="0" applyFont="0" applyAlignment="0" applyProtection="0"/>
    <xf numFmtId="0" fontId="134" fillId="46" borderId="37" applyNumberFormat="0" applyFont="0" applyAlignment="0" applyProtection="0"/>
    <xf numFmtId="0" fontId="134" fillId="46" borderId="37" applyNumberFormat="0" applyFont="0" applyAlignment="0" applyProtection="0"/>
    <xf numFmtId="0" fontId="134" fillId="46" borderId="37" applyNumberFormat="0" applyFont="0" applyAlignment="0" applyProtection="0"/>
    <xf numFmtId="0" fontId="134" fillId="46" borderId="37" applyNumberFormat="0" applyFont="0" applyAlignment="0" applyProtection="0"/>
    <xf numFmtId="0" fontId="134" fillId="46" borderId="37" applyNumberFormat="0" applyFont="0" applyAlignment="0" applyProtection="0"/>
    <xf numFmtId="0" fontId="134" fillId="46" borderId="37" applyNumberFormat="0" applyFont="0" applyAlignment="0" applyProtection="0"/>
    <xf numFmtId="0" fontId="134" fillId="46" borderId="37" applyNumberFormat="0" applyFont="0" applyAlignment="0" applyProtection="0"/>
    <xf numFmtId="0" fontId="134" fillId="46" borderId="37" applyNumberFormat="0" applyFont="0" applyAlignment="0" applyProtection="0"/>
    <xf numFmtId="0" fontId="134" fillId="46" borderId="37" applyNumberFormat="0" applyFont="0" applyAlignment="0" applyProtection="0"/>
    <xf numFmtId="0" fontId="134" fillId="46" borderId="37" applyNumberFormat="0" applyFont="0" applyAlignment="0" applyProtection="0"/>
    <xf numFmtId="0" fontId="134" fillId="46" borderId="37" applyNumberFormat="0" applyFont="0" applyAlignment="0" applyProtection="0"/>
    <xf numFmtId="0" fontId="134" fillId="46" borderId="37" applyNumberFormat="0" applyFont="0" applyAlignment="0" applyProtection="0"/>
    <xf numFmtId="0" fontId="134" fillId="46" borderId="37" applyNumberFormat="0" applyFont="0" applyAlignment="0" applyProtection="0"/>
    <xf numFmtId="192" fontId="135" fillId="0" borderId="0" applyFill="0" applyBorder="0" applyProtection="0">
      <alignment horizontal="right"/>
    </xf>
    <xf numFmtId="0" fontId="94" fillId="39" borderId="38" applyNumberFormat="0" applyAlignment="0" applyProtection="0"/>
    <xf numFmtId="0" fontId="94" fillId="39" borderId="38" applyNumberFormat="0" applyAlignment="0" applyProtection="0"/>
    <xf numFmtId="0" fontId="94" fillId="39" borderId="38" applyNumberFormat="0" applyAlignment="0" applyProtection="0"/>
    <xf numFmtId="0" fontId="94" fillId="39" borderId="38" applyNumberFormat="0" applyAlignment="0" applyProtection="0"/>
    <xf numFmtId="0" fontId="94" fillId="39" borderId="38" applyNumberFormat="0" applyAlignment="0" applyProtection="0"/>
    <xf numFmtId="0" fontId="94" fillId="39" borderId="38" applyNumberFormat="0" applyAlignment="0" applyProtection="0"/>
    <xf numFmtId="0" fontId="94" fillId="39" borderId="38" applyNumberFormat="0" applyAlignment="0" applyProtection="0"/>
    <xf numFmtId="0" fontId="94" fillId="39" borderId="38" applyNumberFormat="0" applyAlignment="0" applyProtection="0"/>
    <xf numFmtId="0" fontId="94" fillId="39" borderId="38" applyNumberFormat="0" applyAlignment="0" applyProtection="0"/>
    <xf numFmtId="0" fontId="94" fillId="39" borderId="38" applyNumberFormat="0" applyAlignment="0" applyProtection="0"/>
    <xf numFmtId="0" fontId="136" fillId="39" borderId="38" applyNumberFormat="0" applyAlignment="0" applyProtection="0"/>
    <xf numFmtId="0" fontId="136" fillId="39" borderId="38" applyNumberFormat="0" applyAlignment="0" applyProtection="0"/>
    <xf numFmtId="0" fontId="136" fillId="39" borderId="38" applyNumberFormat="0" applyAlignment="0" applyProtection="0"/>
    <xf numFmtId="0" fontId="136" fillId="39" borderId="38" applyNumberFormat="0" applyAlignment="0" applyProtection="0"/>
    <xf numFmtId="0" fontId="136" fillId="39" borderId="38" applyNumberFormat="0" applyAlignment="0" applyProtection="0"/>
    <xf numFmtId="0" fontId="136" fillId="39" borderId="38" applyNumberFormat="0" applyAlignment="0" applyProtection="0"/>
    <xf numFmtId="0" fontId="136" fillId="39" borderId="38" applyNumberFormat="0" applyAlignment="0" applyProtection="0"/>
    <xf numFmtId="0" fontId="136" fillId="39" borderId="38" applyNumberFormat="0" applyAlignment="0" applyProtection="0"/>
    <xf numFmtId="0" fontId="94" fillId="39" borderId="38" applyNumberFormat="0" applyAlignment="0" applyProtection="0"/>
    <xf numFmtId="0" fontId="94" fillId="39" borderId="38" applyNumberFormat="0" applyAlignment="0" applyProtection="0"/>
    <xf numFmtId="0" fontId="94" fillId="39" borderId="38" applyNumberFormat="0" applyAlignment="0" applyProtection="0"/>
    <xf numFmtId="0" fontId="94" fillId="39" borderId="38" applyNumberFormat="0" applyAlignment="0" applyProtection="0"/>
    <xf numFmtId="0" fontId="94" fillId="39" borderId="38" applyNumberFormat="0" applyAlignment="0" applyProtection="0"/>
    <xf numFmtId="0" fontId="94" fillId="39" borderId="38" applyNumberFormat="0" applyAlignment="0" applyProtection="0"/>
    <xf numFmtId="0" fontId="94" fillId="39" borderId="38" applyNumberFormat="0" applyAlignment="0" applyProtection="0"/>
    <xf numFmtId="0" fontId="94" fillId="39" borderId="38" applyNumberFormat="0" applyAlignment="0" applyProtection="0"/>
    <xf numFmtId="0" fontId="94" fillId="39" borderId="38" applyNumberFormat="0" applyAlignment="0" applyProtection="0"/>
    <xf numFmtId="0" fontId="94" fillId="39" borderId="38" applyNumberFormat="0" applyAlignment="0" applyProtection="0"/>
    <xf numFmtId="0" fontId="94" fillId="39" borderId="38" applyNumberFormat="0" applyAlignment="0" applyProtection="0"/>
    <xf numFmtId="0" fontId="94" fillId="39" borderId="38" applyNumberFormat="0" applyAlignment="0" applyProtection="0"/>
    <xf numFmtId="0" fontId="94" fillId="39" borderId="38" applyNumberFormat="0" applyAlignment="0" applyProtection="0"/>
    <xf numFmtId="0" fontId="94" fillId="39" borderId="38" applyNumberFormat="0" applyAlignment="0" applyProtection="0"/>
    <xf numFmtId="0" fontId="94" fillId="39" borderId="38" applyNumberFormat="0" applyAlignment="0" applyProtection="0"/>
    <xf numFmtId="0" fontId="94" fillId="39" borderId="38" applyNumberFormat="0" applyAlignment="0" applyProtection="0"/>
    <xf numFmtId="0" fontId="94" fillId="39" borderId="38" applyNumberFormat="0" applyAlignment="0" applyProtection="0"/>
    <xf numFmtId="0" fontId="94" fillId="39" borderId="38" applyNumberFormat="0" applyAlignment="0" applyProtection="0"/>
    <xf numFmtId="0" fontId="94" fillId="39" borderId="38" applyNumberFormat="0" applyAlignment="0" applyProtection="0"/>
    <xf numFmtId="0" fontId="94" fillId="39" borderId="38" applyNumberFormat="0" applyAlignment="0" applyProtection="0"/>
    <xf numFmtId="0" fontId="94" fillId="39" borderId="38" applyNumberFormat="0" applyAlignment="0" applyProtection="0"/>
    <xf numFmtId="0" fontId="94" fillId="39" borderId="38" applyNumberFormat="0" applyAlignment="0" applyProtection="0"/>
    <xf numFmtId="0" fontId="94" fillId="39" borderId="38" applyNumberFormat="0" applyAlignment="0" applyProtection="0"/>
    <xf numFmtId="0" fontId="94" fillId="39" borderId="38" applyNumberFormat="0" applyAlignment="0" applyProtection="0"/>
    <xf numFmtId="0" fontId="94" fillId="39" borderId="38" applyNumberFormat="0" applyAlignment="0" applyProtection="0"/>
    <xf numFmtId="0" fontId="94" fillId="39" borderId="38" applyNumberFormat="0" applyAlignment="0" applyProtection="0"/>
    <xf numFmtId="0" fontId="94" fillId="39" borderId="38" applyNumberFormat="0" applyAlignment="0" applyProtection="0"/>
    <xf numFmtId="0" fontId="94" fillId="39" borderId="38" applyNumberFormat="0" applyAlignment="0" applyProtection="0"/>
    <xf numFmtId="0" fontId="94" fillId="39" borderId="38" applyNumberFormat="0" applyAlignment="0" applyProtection="0"/>
    <xf numFmtId="0" fontId="94" fillId="39" borderId="38" applyNumberFormat="0" applyAlignment="0" applyProtection="0"/>
    <xf numFmtId="0" fontId="94" fillId="39" borderId="38" applyNumberFormat="0" applyAlignment="0" applyProtection="0"/>
    <xf numFmtId="0" fontId="94" fillId="39" borderId="38" applyNumberFormat="0" applyAlignment="0" applyProtection="0"/>
    <xf numFmtId="0" fontId="94" fillId="39" borderId="38" applyNumberFormat="0" applyAlignment="0" applyProtection="0"/>
    <xf numFmtId="0" fontId="94" fillId="39" borderId="38" applyNumberFormat="0" applyAlignment="0" applyProtection="0"/>
    <xf numFmtId="0" fontId="94" fillId="39" borderId="38" applyNumberFormat="0" applyAlignment="0" applyProtection="0"/>
    <xf numFmtId="0" fontId="94" fillId="39" borderId="38" applyNumberFormat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4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93" fontId="46" fillId="0" borderId="0" applyFont="0" applyFill="0" applyBorder="0" applyAlignment="0" applyProtection="0"/>
    <xf numFmtId="194" fontId="93" fillId="0" borderId="0" applyFont="0" applyFill="0" applyBorder="0" applyAlignment="0" applyProtection="0"/>
    <xf numFmtId="195" fontId="93" fillId="0" borderId="0" applyFont="0" applyFill="0" applyBorder="0" applyAlignment="0" applyProtection="0"/>
    <xf numFmtId="0" fontId="93" fillId="0" borderId="0"/>
    <xf numFmtId="0" fontId="137" fillId="0" borderId="15" applyNumberFormat="0" applyFill="0" applyBorder="0" applyAlignment="0" applyProtection="0">
      <protection hidden="1"/>
    </xf>
    <xf numFmtId="0" fontId="138" fillId="0" borderId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140" fillId="39" borderId="15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141" fillId="0" borderId="39" applyNumberFormat="0" applyFill="0" applyAlignment="0" applyProtection="0"/>
    <xf numFmtId="0" fontId="141" fillId="0" borderId="39" applyNumberFormat="0" applyFill="0" applyAlignment="0" applyProtection="0"/>
    <xf numFmtId="0" fontId="141" fillId="0" borderId="39" applyNumberFormat="0" applyFill="0" applyAlignment="0" applyProtection="0"/>
    <xf numFmtId="0" fontId="141" fillId="0" borderId="39" applyNumberFormat="0" applyFill="0" applyAlignment="0" applyProtection="0"/>
    <xf numFmtId="0" fontId="141" fillId="0" borderId="39" applyNumberFormat="0" applyFill="0" applyAlignment="0" applyProtection="0"/>
    <xf numFmtId="0" fontId="141" fillId="0" borderId="39" applyNumberFormat="0" applyFill="0" applyAlignment="0" applyProtection="0"/>
    <xf numFmtId="0" fontId="141" fillId="0" borderId="39" applyNumberFormat="0" applyFill="0" applyAlignment="0" applyProtection="0"/>
    <xf numFmtId="0" fontId="141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143" fillId="0" borderId="0" applyNumberFormat="0" applyFont="0" applyFill="0" applyBorder="0" applyAlignment="0" applyProtection="0">
      <alignment vertical="top"/>
    </xf>
    <xf numFmtId="0" fontId="144" fillId="0" borderId="0" applyNumberFormat="0" applyFont="0" applyFill="0" applyBorder="0" applyAlignment="0" applyProtection="0">
      <alignment vertical="top"/>
    </xf>
    <xf numFmtId="0" fontId="144" fillId="0" borderId="0" applyNumberFormat="0" applyFont="0" applyFill="0" applyBorder="0" applyAlignment="0" applyProtection="0">
      <alignment vertical="top"/>
    </xf>
    <xf numFmtId="0" fontId="143" fillId="0" borderId="0" applyNumberFormat="0" applyFont="0" applyFill="0" applyBorder="0" applyAlignment="0" applyProtection="0"/>
    <xf numFmtId="0" fontId="143" fillId="0" borderId="0" applyNumberFormat="0" applyFont="0" applyFill="0" applyBorder="0" applyAlignment="0" applyProtection="0">
      <alignment horizontal="left" vertical="top"/>
    </xf>
    <xf numFmtId="0" fontId="143" fillId="0" borderId="0" applyNumberFormat="0" applyFont="0" applyFill="0" applyBorder="0" applyAlignment="0" applyProtection="0">
      <alignment horizontal="left" vertical="top"/>
    </xf>
    <xf numFmtId="0" fontId="143" fillId="0" borderId="0" applyNumberFormat="0" applyFont="0" applyFill="0" applyBorder="0" applyAlignment="0" applyProtection="0">
      <alignment horizontal="left" vertical="top"/>
    </xf>
    <xf numFmtId="0" fontId="56" fillId="0" borderId="0"/>
    <xf numFmtId="0" fontId="145" fillId="0" borderId="0">
      <alignment horizontal="left" wrapText="1"/>
    </xf>
    <xf numFmtId="0" fontId="146" fillId="0" borderId="11" applyNumberFormat="0" applyFont="0" applyFill="0" applyBorder="0" applyAlignment="0" applyProtection="0">
      <alignment horizontal="center" wrapText="1"/>
    </xf>
    <xf numFmtId="196" fontId="93" fillId="0" borderId="0" applyNumberFormat="0" applyFont="0" applyFill="0" applyBorder="0" applyAlignment="0" applyProtection="0">
      <alignment horizontal="right"/>
    </xf>
    <xf numFmtId="0" fontId="146" fillId="0" borderId="0" applyNumberFormat="0" applyFont="0" applyFill="0" applyBorder="0" applyAlignment="0" applyProtection="0">
      <alignment horizontal="left" indent="1"/>
    </xf>
    <xf numFmtId="197" fontId="146" fillId="0" borderId="0" applyNumberFormat="0" applyFont="0" applyFill="0" applyBorder="0" applyAlignment="0" applyProtection="0"/>
    <xf numFmtId="0" fontId="56" fillId="0" borderId="11" applyNumberFormat="0" applyFont="0" applyFill="0" applyAlignment="0" applyProtection="0">
      <alignment horizontal="center"/>
    </xf>
    <xf numFmtId="0" fontId="56" fillId="0" borderId="0" applyNumberFormat="0" applyFont="0" applyFill="0" applyBorder="0" applyAlignment="0" applyProtection="0">
      <alignment horizontal="left" wrapText="1" indent="1"/>
    </xf>
    <xf numFmtId="0" fontId="146" fillId="0" borderId="0" applyNumberFormat="0" applyFont="0" applyFill="0" applyBorder="0" applyAlignment="0" applyProtection="0">
      <alignment horizontal="left" indent="1"/>
    </xf>
    <xf numFmtId="0" fontId="56" fillId="0" borderId="0" applyNumberFormat="0" applyFont="0" applyFill="0" applyBorder="0" applyAlignment="0" applyProtection="0">
      <alignment horizontal="left" wrapText="1" indent="2"/>
    </xf>
    <xf numFmtId="198" fontId="56" fillId="0" borderId="0">
      <alignment horizontal="right"/>
    </xf>
    <xf numFmtId="0" fontId="147" fillId="0" borderId="0"/>
    <xf numFmtId="43" fontId="147" fillId="0" borderId="0" applyFont="0" applyFill="0" applyBorder="0" applyAlignment="0" applyProtection="0"/>
    <xf numFmtId="9" fontId="30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2" fillId="0" borderId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32">
    <xf numFmtId="0" fontId="0" fillId="0" borderId="0" xfId="0"/>
    <xf numFmtId="0" fontId="9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49" fontId="11" fillId="0" borderId="0" xfId="0" applyNumberFormat="1" applyFont="1"/>
    <xf numFmtId="3" fontId="11" fillId="0" borderId="0" xfId="0" applyNumberFormat="1" applyFont="1"/>
    <xf numFmtId="0" fontId="11" fillId="0" borderId="0" xfId="0" applyFont="1" applyAlignment="1">
      <alignment wrapText="1"/>
    </xf>
    <xf numFmtId="0" fontId="11" fillId="0" borderId="18" xfId="0" applyFont="1" applyBorder="1" applyAlignment="1">
      <alignment horizontal="center" vertical="center" wrapText="1"/>
    </xf>
    <xf numFmtId="164" fontId="11" fillId="0" borderId="0" xfId="0" applyNumberFormat="1" applyFont="1"/>
    <xf numFmtId="0" fontId="11" fillId="0" borderId="18" xfId="0" applyFont="1" applyBorder="1" applyAlignment="1">
      <alignment horizontal="center" vertical="center"/>
    </xf>
    <xf numFmtId="49" fontId="11" fillId="0" borderId="18" xfId="0" applyNumberFormat="1" applyFont="1" applyBorder="1" applyAlignment="1">
      <alignment horizontal="center" vertical="center"/>
    </xf>
    <xf numFmtId="3" fontId="11" fillId="0" borderId="18" xfId="0" applyNumberFormat="1" applyFont="1" applyBorder="1" applyAlignment="1">
      <alignment horizontal="center" vertical="center"/>
    </xf>
    <xf numFmtId="164" fontId="11" fillId="0" borderId="18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4" fillId="0" borderId="0" xfId="0" applyFont="1"/>
    <xf numFmtId="3" fontId="11" fillId="4" borderId="6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3" fontId="14" fillId="4" borderId="1" xfId="0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20" fillId="0" borderId="0" xfId="0" applyFont="1"/>
    <xf numFmtId="0" fontId="22" fillId="4" borderId="1" xfId="0" applyFont="1" applyFill="1" applyBorder="1" applyAlignment="1">
      <alignment horizontal="center" vertical="center"/>
    </xf>
    <xf numFmtId="164" fontId="22" fillId="4" borderId="1" xfId="0" applyNumberFormat="1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3" fontId="20" fillId="0" borderId="0" xfId="0" applyNumberFormat="1" applyFont="1"/>
    <xf numFmtId="3" fontId="20" fillId="4" borderId="18" xfId="0" applyNumberFormat="1" applyFont="1" applyFill="1" applyBorder="1" applyAlignment="1">
      <alignment horizontal="center" vertical="center" wrapText="1"/>
    </xf>
    <xf numFmtId="0" fontId="20" fillId="4" borderId="18" xfId="0" applyFont="1" applyFill="1" applyBorder="1"/>
    <xf numFmtId="3" fontId="23" fillId="4" borderId="18" xfId="0" applyNumberFormat="1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164" fontId="14" fillId="4" borderId="1" xfId="0" applyNumberFormat="1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1" xfId="0" applyFont="1" applyBorder="1"/>
    <xf numFmtId="3" fontId="11" fillId="0" borderId="2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3" fontId="19" fillId="4" borderId="1" xfId="0" applyNumberFormat="1" applyFont="1" applyFill="1" applyBorder="1" applyAlignment="1">
      <alignment horizontal="center" vertical="center"/>
    </xf>
    <xf numFmtId="3" fontId="11" fillId="0" borderId="0" xfId="0" applyNumberFormat="1" applyFont="1" applyAlignment="1">
      <alignment horizontal="center"/>
    </xf>
    <xf numFmtId="3" fontId="11" fillId="4" borderId="9" xfId="0" applyNumberFormat="1" applyFont="1" applyFill="1" applyBorder="1" applyAlignment="1">
      <alignment horizontal="center" vertical="center" wrapText="1"/>
    </xf>
    <xf numFmtId="0" fontId="11" fillId="0" borderId="2" xfId="0" applyFont="1" applyBorder="1"/>
    <xf numFmtId="3" fontId="11" fillId="0" borderId="8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3" fontId="14" fillId="4" borderId="3" xfId="0" applyNumberFormat="1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165" fontId="11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164" fontId="11" fillId="0" borderId="5" xfId="0" applyNumberFormat="1" applyFont="1" applyBorder="1" applyAlignment="1">
      <alignment horizontal="center" vertical="center"/>
    </xf>
    <xf numFmtId="164" fontId="14" fillId="4" borderId="5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left"/>
    </xf>
    <xf numFmtId="0" fontId="11" fillId="4" borderId="6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left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164" fontId="20" fillId="0" borderId="0" xfId="0" applyNumberFormat="1" applyFont="1" applyAlignment="1">
      <alignment horizontal="center" vertical="center"/>
    </xf>
    <xf numFmtId="3" fontId="29" fillId="0" borderId="0" xfId="0" applyNumberFormat="1" applyFont="1" applyAlignment="1">
      <alignment horizontal="right"/>
    </xf>
    <xf numFmtId="0" fontId="19" fillId="0" borderId="0" xfId="0" applyFont="1" applyAlignment="1">
      <alignment horizontal="right" vertical="center"/>
    </xf>
    <xf numFmtId="166" fontId="20" fillId="0" borderId="0" xfId="1" applyNumberFormat="1" applyFont="1"/>
    <xf numFmtId="0" fontId="20" fillId="0" borderId="0" xfId="0" applyFont="1" applyAlignment="1">
      <alignment vertical="center"/>
    </xf>
    <xf numFmtId="165" fontId="11" fillId="0" borderId="2" xfId="0" applyNumberFormat="1" applyFont="1" applyBorder="1" applyAlignment="1">
      <alignment horizontal="center"/>
    </xf>
    <xf numFmtId="0" fontId="31" fillId="0" borderId="0" xfId="0" applyFont="1"/>
    <xf numFmtId="0" fontId="7" fillId="0" borderId="0" xfId="0" applyFont="1"/>
    <xf numFmtId="0" fontId="3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" fontId="31" fillId="0" borderId="0" xfId="0" applyNumberFormat="1" applyFont="1"/>
    <xf numFmtId="3" fontId="0" fillId="0" borderId="0" xfId="0" applyNumberFormat="1"/>
    <xf numFmtId="0" fontId="31" fillId="0" borderId="0" xfId="0" applyFont="1" applyAlignment="1">
      <alignment wrapText="1"/>
    </xf>
    <xf numFmtId="0" fontId="16" fillId="0" borderId="0" xfId="0" applyFont="1" applyAlignment="1">
      <alignment horizontal="right"/>
    </xf>
    <xf numFmtId="0" fontId="17" fillId="6" borderId="0" xfId="0" applyFont="1" applyFill="1" applyAlignment="1">
      <alignment horizontal="center"/>
    </xf>
    <xf numFmtId="0" fontId="17" fillId="6" borderId="0" xfId="0" applyFont="1" applyFill="1" applyAlignment="1">
      <alignment horizontal="center" wrapText="1"/>
    </xf>
    <xf numFmtId="0" fontId="18" fillId="6" borderId="0" xfId="0" applyFont="1" applyFill="1" applyAlignment="1">
      <alignment horizontal="center"/>
    </xf>
    <xf numFmtId="0" fontId="17" fillId="9" borderId="1" xfId="0" applyFont="1" applyFill="1" applyBorder="1" applyAlignment="1">
      <alignment horizontal="center"/>
    </xf>
    <xf numFmtId="0" fontId="17" fillId="9" borderId="1" xfId="0" applyFont="1" applyFill="1" applyBorder="1" applyAlignment="1">
      <alignment wrapText="1"/>
    </xf>
    <xf numFmtId="0" fontId="17" fillId="9" borderId="1" xfId="0" applyFont="1" applyFill="1" applyBorder="1" applyAlignment="1">
      <alignment horizontal="center" wrapText="1"/>
    </xf>
    <xf numFmtId="0" fontId="32" fillId="9" borderId="1" xfId="0" applyFont="1" applyFill="1" applyBorder="1" applyAlignment="1">
      <alignment horizontal="center" wrapText="1"/>
    </xf>
    <xf numFmtId="0" fontId="18" fillId="9" borderId="1" xfId="0" applyFont="1" applyFill="1" applyBorder="1" applyAlignment="1">
      <alignment horizontal="center"/>
    </xf>
    <xf numFmtId="0" fontId="18" fillId="9" borderId="1" xfId="0" applyFont="1" applyFill="1" applyBorder="1" applyAlignment="1">
      <alignment horizontal="right" wrapText="1"/>
    </xf>
    <xf numFmtId="166" fontId="18" fillId="9" borderId="1" xfId="0" applyNumberFormat="1" applyFont="1" applyFill="1" applyBorder="1" applyAlignment="1">
      <alignment horizontal="center" vertical="center"/>
    </xf>
    <xf numFmtId="0" fontId="18" fillId="9" borderId="1" xfId="0" applyFont="1" applyFill="1" applyBorder="1"/>
    <xf numFmtId="3" fontId="18" fillId="5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5" fillId="0" borderId="0" xfId="0" applyFont="1"/>
    <xf numFmtId="0" fontId="36" fillId="0" borderId="0" xfId="0" applyFont="1"/>
    <xf numFmtId="0" fontId="36" fillId="0" borderId="0" xfId="0" applyFont="1" applyAlignment="1">
      <alignment horizontal="left" vertical="center"/>
    </xf>
    <xf numFmtId="0" fontId="39" fillId="0" borderId="0" xfId="0" applyFont="1"/>
    <xf numFmtId="164" fontId="36" fillId="0" borderId="0" xfId="0" applyNumberFormat="1" applyFont="1"/>
    <xf numFmtId="164" fontId="36" fillId="0" borderId="0" xfId="0" applyNumberFormat="1" applyFont="1" applyAlignment="1">
      <alignment horizontal="center" vertical="center"/>
    </xf>
    <xf numFmtId="2" fontId="11" fillId="0" borderId="2" xfId="0" applyNumberFormat="1" applyFont="1" applyBorder="1" applyAlignment="1">
      <alignment horizontal="center"/>
    </xf>
    <xf numFmtId="1" fontId="14" fillId="4" borderId="1" xfId="0" applyNumberFormat="1" applyFont="1" applyFill="1" applyBorder="1" applyAlignment="1">
      <alignment horizontal="center" vertical="center"/>
    </xf>
    <xf numFmtId="43" fontId="11" fillId="0" borderId="0" xfId="1" applyFont="1"/>
    <xf numFmtId="0" fontId="18" fillId="9" borderId="1" xfId="0" applyFont="1" applyFill="1" applyBorder="1" applyAlignment="1">
      <alignment horizontal="center" vertical="center"/>
    </xf>
    <xf numFmtId="3" fontId="14" fillId="4" borderId="6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3" fontId="16" fillId="4" borderId="18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166" fontId="11" fillId="0" borderId="1" xfId="1" applyNumberFormat="1" applyFont="1" applyBorder="1" applyAlignment="1">
      <alignment horizontal="center"/>
    </xf>
    <xf numFmtId="4" fontId="20" fillId="0" borderId="0" xfId="0" applyNumberFormat="1" applyFont="1"/>
    <xf numFmtId="0" fontId="17" fillId="0" borderId="0" xfId="0" applyFont="1" applyAlignment="1">
      <alignment horizontal="center" vertical="center" wrapText="1"/>
    </xf>
    <xf numFmtId="0" fontId="15" fillId="0" borderId="0" xfId="0" applyFont="1"/>
    <xf numFmtId="0" fontId="51" fillId="5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0" fontId="17" fillId="2" borderId="0" xfId="0" applyFont="1" applyFill="1" applyAlignment="1">
      <alignment vertical="center"/>
    </xf>
    <xf numFmtId="0" fontId="33" fillId="0" borderId="0" xfId="0" applyFont="1" applyAlignment="1">
      <alignment horizontal="left" vertical="center" wrapText="1"/>
    </xf>
    <xf numFmtId="4" fontId="18" fillId="0" borderId="0" xfId="0" applyNumberFormat="1" applyFont="1" applyAlignment="1">
      <alignment vertical="center"/>
    </xf>
    <xf numFmtId="168" fontId="36" fillId="0" borderId="0" xfId="0" applyNumberFormat="1" applyFont="1"/>
    <xf numFmtId="0" fontId="19" fillId="0" borderId="0" xfId="0" applyFont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vertical="center" wrapText="1"/>
    </xf>
    <xf numFmtId="0" fontId="52" fillId="0" borderId="1" xfId="0" applyFont="1" applyBorder="1" applyAlignment="1">
      <alignment horizontal="center" vertical="center"/>
    </xf>
    <xf numFmtId="0" fontId="34" fillId="0" borderId="0" xfId="0" applyFont="1"/>
    <xf numFmtId="0" fontId="52" fillId="0" borderId="1" xfId="0" applyFont="1" applyBorder="1" applyAlignment="1">
      <alignment vertical="center"/>
    </xf>
    <xf numFmtId="0" fontId="62" fillId="16" borderId="1" xfId="0" applyFont="1" applyFill="1" applyBorder="1" applyAlignment="1">
      <alignment horizontal="center" vertical="center" wrapText="1"/>
    </xf>
    <xf numFmtId="0" fontId="52" fillId="0" borderId="0" xfId="0" applyFont="1"/>
    <xf numFmtId="0" fontId="52" fillId="0" borderId="1" xfId="9" applyFont="1" applyBorder="1"/>
    <xf numFmtId="0" fontId="52" fillId="16" borderId="1" xfId="9" applyFont="1" applyFill="1" applyBorder="1" applyAlignment="1">
      <alignment horizontal="center" vertical="center" wrapText="1"/>
    </xf>
    <xf numFmtId="171" fontId="52" fillId="0" borderId="1" xfId="6" applyNumberFormat="1" applyFont="1" applyBorder="1" applyAlignment="1">
      <alignment horizontal="right" wrapText="1"/>
    </xf>
    <xf numFmtId="0" fontId="48" fillId="12" borderId="1" xfId="9" applyFont="1" applyFill="1" applyBorder="1"/>
    <xf numFmtId="0" fontId="48" fillId="12" borderId="1" xfId="9" applyFont="1" applyFill="1" applyBorder="1" applyAlignment="1">
      <alignment horizontal="center"/>
    </xf>
    <xf numFmtId="171" fontId="52" fillId="0" borderId="1" xfId="6" applyNumberFormat="1" applyFont="1" applyFill="1" applyBorder="1" applyAlignment="1">
      <alignment horizontal="right" vertical="center" wrapText="1"/>
    </xf>
    <xf numFmtId="171" fontId="52" fillId="12" borderId="1" xfId="6" applyNumberFormat="1" applyFont="1" applyFill="1" applyBorder="1" applyAlignment="1">
      <alignment horizontal="right" vertical="center" wrapText="1"/>
    </xf>
    <xf numFmtId="171" fontId="62" fillId="12" borderId="1" xfId="6" applyNumberFormat="1" applyFont="1" applyFill="1" applyBorder="1" applyAlignment="1">
      <alignment horizontal="right" vertical="center" wrapText="1"/>
    </xf>
    <xf numFmtId="0" fontId="52" fillId="16" borderId="0" xfId="9" applyFont="1" applyFill="1" applyAlignment="1">
      <alignment horizontal="center" vertical="center" wrapText="1"/>
    </xf>
    <xf numFmtId="0" fontId="62" fillId="12" borderId="1" xfId="0" applyFont="1" applyFill="1" applyBorder="1" applyAlignment="1">
      <alignment vertical="center"/>
    </xf>
    <xf numFmtId="0" fontId="52" fillId="12" borderId="1" xfId="0" applyFont="1" applyFill="1" applyBorder="1" applyAlignment="1">
      <alignment vertical="center"/>
    </xf>
    <xf numFmtId="0" fontId="20" fillId="16" borderId="1" xfId="0" applyFont="1" applyFill="1" applyBorder="1" applyAlignment="1">
      <alignment horizontal="center" vertical="center"/>
    </xf>
    <xf numFmtId="0" fontId="20" fillId="16" borderId="12" xfId="0" applyFont="1" applyFill="1" applyBorder="1" applyAlignment="1">
      <alignment horizontal="center" vertical="center" wrapText="1"/>
    </xf>
    <xf numFmtId="0" fontId="20" fillId="16" borderId="1" xfId="0" applyFont="1" applyFill="1" applyBorder="1" applyAlignment="1">
      <alignment horizontal="center" vertical="center" wrapText="1"/>
    </xf>
    <xf numFmtId="3" fontId="20" fillId="16" borderId="1" xfId="0" applyNumberFormat="1" applyFont="1" applyFill="1" applyBorder="1" applyAlignment="1">
      <alignment horizontal="center" vertical="center" wrapText="1"/>
    </xf>
    <xf numFmtId="0" fontId="52" fillId="4" borderId="1" xfId="0" applyFont="1" applyFill="1" applyBorder="1" applyAlignment="1">
      <alignment horizontal="center" vertical="center" wrapText="1"/>
    </xf>
    <xf numFmtId="0" fontId="52" fillId="0" borderId="1" xfId="0" applyFont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172" fontId="52" fillId="0" borderId="1" xfId="6" applyNumberFormat="1" applyFont="1" applyFill="1" applyBorder="1" applyAlignment="1">
      <alignment horizontal="left" vertical="center" wrapText="1"/>
    </xf>
    <xf numFmtId="172" fontId="52" fillId="0" borderId="1" xfId="6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172" fontId="52" fillId="2" borderId="1" xfId="6" applyNumberFormat="1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164" fontId="8" fillId="0" borderId="2" xfId="0" applyNumberFormat="1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64" fontId="8" fillId="0" borderId="1" xfId="0" applyNumberFormat="1" applyFont="1" applyBorder="1" applyAlignment="1">
      <alignment horizontal="left" vertical="center"/>
    </xf>
    <xf numFmtId="0" fontId="52" fillId="4" borderId="1" xfId="0" applyFont="1" applyFill="1" applyBorder="1" applyAlignment="1">
      <alignment horizontal="center" vertical="center"/>
    </xf>
    <xf numFmtId="0" fontId="62" fillId="4" borderId="1" xfId="0" applyFont="1" applyFill="1" applyBorder="1" applyAlignment="1">
      <alignment horizontal="center"/>
    </xf>
    <xf numFmtId="172" fontId="62" fillId="4" borderId="1" xfId="6" applyNumberFormat="1" applyFont="1" applyFill="1" applyBorder="1" applyAlignment="1">
      <alignment horizontal="right" wrapText="1"/>
    </xf>
    <xf numFmtId="172" fontId="62" fillId="4" borderId="1" xfId="6" applyNumberFormat="1" applyFont="1" applyFill="1" applyBorder="1" applyAlignment="1">
      <alignment horizontal="right" vertical="center" wrapText="1"/>
    </xf>
    <xf numFmtId="0" fontId="66" fillId="0" borderId="0" xfId="0" applyFont="1" applyAlignment="1">
      <alignment horizontal="center"/>
    </xf>
    <xf numFmtId="0" fontId="60" fillId="0" borderId="0" xfId="0" applyFont="1"/>
    <xf numFmtId="0" fontId="60" fillId="0" borderId="0" xfId="0" applyFont="1" applyAlignment="1">
      <alignment wrapText="1"/>
    </xf>
    <xf numFmtId="166" fontId="60" fillId="0" borderId="0" xfId="1" applyNumberFormat="1" applyFont="1"/>
    <xf numFmtId="0" fontId="60" fillId="0" borderId="0" xfId="0" applyFont="1" applyAlignment="1">
      <alignment vertical="center"/>
    </xf>
    <xf numFmtId="0" fontId="60" fillId="0" borderId="0" xfId="0" applyFont="1" applyAlignment="1">
      <alignment horizontal="center" vertical="center"/>
    </xf>
    <xf numFmtId="0" fontId="67" fillId="0" borderId="0" xfId="0" applyFont="1"/>
    <xf numFmtId="3" fontId="60" fillId="0" borderId="0" xfId="0" applyNumberFormat="1" applyFont="1" applyAlignment="1">
      <alignment horizontal="center" vertical="center"/>
    </xf>
    <xf numFmtId="0" fontId="60" fillId="0" borderId="0" xfId="0" applyFont="1" applyAlignment="1">
      <alignment horizontal="center" vertical="center" wrapText="1"/>
    </xf>
    <xf numFmtId="0" fontId="62" fillId="16" borderId="1" xfId="0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/>
    </xf>
    <xf numFmtId="0" fontId="62" fillId="16" borderId="3" xfId="0" applyFont="1" applyFill="1" applyBorder="1" applyAlignment="1">
      <alignment horizontal="center" vertical="center"/>
    </xf>
    <xf numFmtId="164" fontId="52" fillId="12" borderId="1" xfId="0" applyNumberFormat="1" applyFont="1" applyFill="1" applyBorder="1"/>
    <xf numFmtId="0" fontId="52" fillId="0" borderId="1" xfId="0" applyFont="1" applyBorder="1"/>
    <xf numFmtId="164" fontId="52" fillId="0" borderId="1" xfId="0" applyNumberFormat="1" applyFont="1" applyBorder="1" applyAlignment="1">
      <alignment horizontal="right" wrapText="1"/>
    </xf>
    <xf numFmtId="0" fontId="23" fillId="0" borderId="0" xfId="0" applyFont="1"/>
    <xf numFmtId="0" fontId="62" fillId="4" borderId="1" xfId="0" applyFont="1" applyFill="1" applyBorder="1" applyAlignment="1">
      <alignment vertical="center"/>
    </xf>
    <xf numFmtId="0" fontId="62" fillId="4" borderId="1" xfId="0" applyFont="1" applyFill="1" applyBorder="1" applyAlignment="1">
      <alignment horizontal="center" vertical="center" wrapText="1"/>
    </xf>
    <xf numFmtId="0" fontId="62" fillId="4" borderId="1" xfId="0" applyFont="1" applyFill="1" applyBorder="1" applyAlignment="1">
      <alignment horizontal="center" vertical="center"/>
    </xf>
    <xf numFmtId="164" fontId="62" fillId="4" borderId="1" xfId="0" applyNumberFormat="1" applyFont="1" applyFill="1" applyBorder="1" applyAlignment="1">
      <alignment horizontal="right" vertical="center" wrapText="1"/>
    </xf>
    <xf numFmtId="0" fontId="11" fillId="2" borderId="18" xfId="0" applyFont="1" applyFill="1" applyBorder="1" applyAlignment="1">
      <alignment horizontal="center" vertical="center" wrapText="1"/>
    </xf>
    <xf numFmtId="49" fontId="11" fillId="2" borderId="18" xfId="0" applyNumberFormat="1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3" fontId="11" fillId="2" borderId="18" xfId="0" applyNumberFormat="1" applyFont="1" applyFill="1" applyBorder="1" applyAlignment="1">
      <alignment horizontal="center" vertical="center" wrapText="1"/>
    </xf>
    <xf numFmtId="164" fontId="11" fillId="2" borderId="18" xfId="0" applyNumberFormat="1" applyFont="1" applyFill="1" applyBorder="1" applyAlignment="1">
      <alignment horizontal="center" vertical="center" wrapText="1"/>
    </xf>
    <xf numFmtId="164" fontId="14" fillId="4" borderId="18" xfId="0" applyNumberFormat="1" applyFont="1" applyFill="1" applyBorder="1"/>
    <xf numFmtId="0" fontId="12" fillId="4" borderId="18" xfId="0" applyFont="1" applyFill="1" applyBorder="1" applyAlignment="1">
      <alignment vertical="center" wrapText="1"/>
    </xf>
    <xf numFmtId="0" fontId="17" fillId="9" borderId="18" xfId="0" applyFont="1" applyFill="1" applyBorder="1" applyAlignment="1">
      <alignment horizontal="center" vertical="center" wrapText="1"/>
    </xf>
    <xf numFmtId="3" fontId="17" fillId="9" borderId="18" xfId="0" applyNumberFormat="1" applyFont="1" applyFill="1" applyBorder="1" applyAlignment="1">
      <alignment horizontal="center" vertical="center" wrapText="1"/>
    </xf>
    <xf numFmtId="0" fontId="18" fillId="9" borderId="18" xfId="0" applyFont="1" applyFill="1" applyBorder="1" applyAlignment="1">
      <alignment horizontal="center"/>
    </xf>
    <xf numFmtId="3" fontId="18" fillId="9" borderId="18" xfId="0" applyNumberFormat="1" applyFont="1" applyFill="1" applyBorder="1" applyAlignment="1">
      <alignment horizontal="center"/>
    </xf>
    <xf numFmtId="0" fontId="18" fillId="10" borderId="18" xfId="0" applyFont="1" applyFill="1" applyBorder="1" applyAlignment="1">
      <alignment horizontal="left" vertical="center"/>
    </xf>
    <xf numFmtId="0" fontId="17" fillId="10" borderId="18" xfId="0" applyFont="1" applyFill="1" applyBorder="1" applyAlignment="1">
      <alignment horizontal="center"/>
    </xf>
    <xf numFmtId="3" fontId="18" fillId="10" borderId="18" xfId="0" applyNumberFormat="1" applyFont="1" applyFill="1" applyBorder="1" applyAlignment="1">
      <alignment horizontal="center"/>
    </xf>
    <xf numFmtId="0" fontId="17" fillId="10" borderId="18" xfId="0" applyFont="1" applyFill="1" applyBorder="1"/>
    <xf numFmtId="0" fontId="20" fillId="17" borderId="1" xfId="0" applyFont="1" applyFill="1" applyBorder="1" applyAlignment="1">
      <alignment horizontal="center" vertical="center"/>
    </xf>
    <xf numFmtId="3" fontId="20" fillId="17" borderId="1" xfId="0" applyNumberFormat="1" applyFont="1" applyFill="1" applyBorder="1" applyAlignment="1">
      <alignment horizontal="center" vertical="center" wrapText="1"/>
    </xf>
    <xf numFmtId="3" fontId="19" fillId="17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0" fontId="52" fillId="0" borderId="1" xfId="9" applyFont="1" applyBorder="1" applyAlignment="1">
      <alignment horizontal="center" vertical="center"/>
    </xf>
    <xf numFmtId="173" fontId="52" fillId="0" borderId="1" xfId="1" applyNumberFormat="1" applyFont="1" applyBorder="1" applyAlignment="1">
      <alignment horizontal="center" vertical="center"/>
    </xf>
    <xf numFmtId="173" fontId="52" fillId="12" borderId="1" xfId="1" applyNumberFormat="1" applyFont="1" applyFill="1" applyBorder="1" applyAlignment="1">
      <alignment horizontal="center" vertical="center"/>
    </xf>
    <xf numFmtId="171" fontId="52" fillId="0" borderId="1" xfId="6" applyNumberFormat="1" applyFont="1" applyBorder="1" applyAlignment="1">
      <alignment horizontal="center" vertical="center" wrapText="1"/>
    </xf>
    <xf numFmtId="171" fontId="52" fillId="12" borderId="1" xfId="9" applyNumberFormat="1" applyFont="1" applyFill="1" applyBorder="1" applyAlignment="1">
      <alignment horizontal="center" vertical="center"/>
    </xf>
    <xf numFmtId="0" fontId="52" fillId="0" borderId="1" xfId="9" applyFont="1" applyBorder="1" applyAlignment="1">
      <alignment horizontal="center" vertical="center" wrapText="1"/>
    </xf>
    <xf numFmtId="166" fontId="52" fillId="12" borderId="1" xfId="1" applyNumberFormat="1" applyFont="1" applyFill="1" applyBorder="1" applyAlignment="1">
      <alignment horizontal="center" vertical="center"/>
    </xf>
    <xf numFmtId="173" fontId="48" fillId="12" borderId="1" xfId="9" applyNumberFormat="1" applyFont="1" applyFill="1" applyBorder="1"/>
    <xf numFmtId="164" fontId="52" fillId="0" borderId="1" xfId="0" applyNumberFormat="1" applyFont="1" applyBorder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 wrapText="1"/>
    </xf>
    <xf numFmtId="0" fontId="52" fillId="0" borderId="17" xfId="0" applyFont="1" applyBorder="1" applyAlignment="1">
      <alignment wrapText="1"/>
    </xf>
    <xf numFmtId="0" fontId="63" fillId="0" borderId="0" xfId="0" applyFont="1"/>
    <xf numFmtId="0" fontId="63" fillId="0" borderId="0" xfId="0" applyFont="1" applyAlignment="1">
      <alignment horizontal="center"/>
    </xf>
    <xf numFmtId="0" fontId="52" fillId="0" borderId="19" xfId="0" applyFont="1" applyBorder="1" applyAlignment="1">
      <alignment wrapText="1"/>
    </xf>
    <xf numFmtId="0" fontId="52" fillId="0" borderId="1" xfId="0" applyFont="1" applyBorder="1" applyAlignment="1">
      <alignment wrapText="1"/>
    </xf>
    <xf numFmtId="0" fontId="52" fillId="0" borderId="1" xfId="0" applyFont="1" applyBorder="1" applyAlignment="1">
      <alignment horizontal="center" wrapText="1"/>
    </xf>
    <xf numFmtId="173" fontId="52" fillId="0" borderId="1" xfId="1" applyNumberFormat="1" applyFont="1" applyBorder="1" applyAlignment="1">
      <alignment wrapText="1"/>
    </xf>
    <xf numFmtId="173" fontId="62" fillId="0" borderId="1" xfId="1" applyNumberFormat="1" applyFont="1" applyBorder="1" applyAlignment="1">
      <alignment wrapText="1"/>
    </xf>
    <xf numFmtId="166" fontId="0" fillId="0" borderId="1" xfId="1" applyNumberFormat="1" applyFont="1" applyBorder="1" applyAlignment="1">
      <alignment horizontal="center" vertical="center"/>
    </xf>
    <xf numFmtId="0" fontId="73" fillId="0" borderId="0" xfId="0" applyFont="1"/>
    <xf numFmtId="173" fontId="71" fillId="16" borderId="18" xfId="1" applyNumberFormat="1" applyFont="1" applyFill="1" applyBorder="1" applyAlignment="1">
      <alignment horizontal="center" vertical="center" wrapText="1"/>
    </xf>
    <xf numFmtId="43" fontId="71" fillId="16" borderId="18" xfId="1" applyFont="1" applyFill="1" applyBorder="1" applyAlignment="1">
      <alignment horizontal="center" vertical="center" wrapText="1"/>
    </xf>
    <xf numFmtId="173" fontId="71" fillId="0" borderId="18" xfId="1" applyNumberFormat="1" applyFont="1" applyBorder="1" applyAlignment="1">
      <alignment horizontal="center" vertical="center" wrapText="1"/>
    </xf>
    <xf numFmtId="43" fontId="71" fillId="0" borderId="18" xfId="1" applyFont="1" applyBorder="1" applyAlignment="1">
      <alignment horizontal="center" vertical="center" wrapText="1"/>
    </xf>
    <xf numFmtId="43" fontId="71" fillId="2" borderId="18" xfId="1" applyFont="1" applyFill="1" applyBorder="1" applyAlignment="1">
      <alignment horizontal="center" vertical="center" wrapText="1"/>
    </xf>
    <xf numFmtId="0" fontId="73" fillId="2" borderId="0" xfId="0" applyFont="1" applyFill="1"/>
    <xf numFmtId="43" fontId="71" fillId="16" borderId="18" xfId="1" applyFont="1" applyFill="1" applyBorder="1" applyAlignment="1">
      <alignment horizontal="center" vertical="center"/>
    </xf>
    <xf numFmtId="43" fontId="71" fillId="16" borderId="0" xfId="1" applyFont="1" applyFill="1" applyBorder="1" applyAlignment="1">
      <alignment horizontal="center" vertical="center"/>
    </xf>
    <xf numFmtId="173" fontId="71" fillId="16" borderId="0" xfId="1" applyNumberFormat="1" applyFont="1" applyFill="1" applyBorder="1" applyAlignment="1">
      <alignment horizontal="center" vertical="center"/>
    </xf>
    <xf numFmtId="43" fontId="59" fillId="0" borderId="0" xfId="1" applyFont="1" applyAlignment="1">
      <alignment horizontal="center" vertical="center"/>
    </xf>
    <xf numFmtId="43" fontId="74" fillId="0" borderId="0" xfId="1" applyFont="1" applyAlignment="1">
      <alignment vertical="center"/>
    </xf>
    <xf numFmtId="43" fontId="74" fillId="0" borderId="0" xfId="1" applyFont="1" applyAlignment="1">
      <alignment horizontal="center" vertical="center"/>
    </xf>
    <xf numFmtId="43" fontId="73" fillId="0" borderId="0" xfId="1" applyFont="1"/>
    <xf numFmtId="43" fontId="59" fillId="18" borderId="1" xfId="1" applyFont="1" applyFill="1" applyBorder="1" applyAlignment="1">
      <alignment horizontal="center" vertical="center"/>
    </xf>
    <xf numFmtId="173" fontId="59" fillId="18" borderId="1" xfId="1" applyNumberFormat="1" applyFont="1" applyFill="1" applyBorder="1" applyAlignment="1">
      <alignment horizontal="center" vertical="center"/>
    </xf>
    <xf numFmtId="173" fontId="59" fillId="0" borderId="0" xfId="1" applyNumberFormat="1" applyFont="1" applyAlignment="1">
      <alignment horizontal="center" vertical="center"/>
    </xf>
    <xf numFmtId="0" fontId="72" fillId="0" borderId="1" xfId="0" applyFont="1" applyBorder="1" applyAlignment="1">
      <alignment horizontal="center" wrapText="1"/>
    </xf>
    <xf numFmtId="0" fontId="72" fillId="2" borderId="1" xfId="0" applyFont="1" applyFill="1" applyBorder="1" applyAlignment="1">
      <alignment horizontal="center" wrapText="1"/>
    </xf>
    <xf numFmtId="172" fontId="72" fillId="2" borderId="1" xfId="6" applyNumberFormat="1" applyFont="1" applyFill="1" applyBorder="1" applyAlignment="1">
      <alignment horizontal="right" wrapText="1"/>
    </xf>
    <xf numFmtId="0" fontId="73" fillId="0" borderId="0" xfId="0" applyFont="1" applyAlignment="1">
      <alignment wrapText="1"/>
    </xf>
    <xf numFmtId="0" fontId="72" fillId="0" borderId="1" xfId="0" applyFont="1" applyBorder="1" applyAlignment="1">
      <alignment horizontal="center"/>
    </xf>
    <xf numFmtId="0" fontId="72" fillId="0" borderId="1" xfId="0" applyFont="1" applyBorder="1"/>
    <xf numFmtId="0" fontId="72" fillId="2" borderId="1" xfId="0" applyFont="1" applyFill="1" applyBorder="1" applyAlignment="1">
      <alignment horizontal="center"/>
    </xf>
    <xf numFmtId="0" fontId="58" fillId="5" borderId="1" xfId="0" applyFont="1" applyFill="1" applyBorder="1" applyAlignment="1">
      <alignment vertical="center"/>
    </xf>
    <xf numFmtId="0" fontId="58" fillId="5" borderId="1" xfId="0" applyFont="1" applyFill="1" applyBorder="1" applyAlignment="1">
      <alignment horizontal="center" vertical="center" wrapText="1"/>
    </xf>
    <xf numFmtId="0" fontId="58" fillId="5" borderId="1" xfId="0" applyFont="1" applyFill="1" applyBorder="1" applyAlignment="1">
      <alignment horizontal="center" vertical="center"/>
    </xf>
    <xf numFmtId="43" fontId="58" fillId="5" borderId="1" xfId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2" fillId="0" borderId="0" xfId="0" applyFont="1"/>
    <xf numFmtId="3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52" fillId="0" borderId="1" xfId="0" applyFont="1" applyBorder="1" applyAlignment="1">
      <alignment vertical="center" wrapText="1"/>
    </xf>
    <xf numFmtId="0" fontId="77" fillId="0" borderId="0" xfId="0" applyFont="1"/>
    <xf numFmtId="1" fontId="77" fillId="0" borderId="0" xfId="0" applyNumberFormat="1" applyFont="1" applyAlignment="1">
      <alignment horizontal="center" vertical="center"/>
    </xf>
    <xf numFmtId="2" fontId="77" fillId="0" borderId="0" xfId="0" applyNumberFormat="1" applyFont="1" applyAlignment="1">
      <alignment horizontal="center" vertical="center" wrapText="1"/>
    </xf>
    <xf numFmtId="164" fontId="77" fillId="0" borderId="0" xfId="0" applyNumberFormat="1" applyFont="1" applyAlignment="1">
      <alignment horizontal="center" vertical="center"/>
    </xf>
    <xf numFmtId="0" fontId="77" fillId="0" borderId="0" xfId="0" applyFont="1" applyAlignment="1">
      <alignment horizontal="left" vertical="center" wrapText="1"/>
    </xf>
    <xf numFmtId="0" fontId="77" fillId="0" borderId="0" xfId="0" applyFont="1" applyAlignment="1">
      <alignment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79" fillId="0" borderId="0" xfId="0" applyFont="1"/>
    <xf numFmtId="0" fontId="80" fillId="0" borderId="0" xfId="0" applyFont="1"/>
    <xf numFmtId="3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1" fontId="77" fillId="7" borderId="1" xfId="0" applyNumberFormat="1" applyFont="1" applyFill="1" applyBorder="1" applyAlignment="1">
      <alignment horizontal="center" vertical="center" wrapText="1"/>
    </xf>
    <xf numFmtId="2" fontId="77" fillId="7" borderId="1" xfId="0" applyNumberFormat="1" applyFont="1" applyFill="1" applyBorder="1" applyAlignment="1">
      <alignment horizontal="center" vertical="center" wrapText="1"/>
    </xf>
    <xf numFmtId="164" fontId="77" fillId="7" borderId="1" xfId="0" applyNumberFormat="1" applyFont="1" applyFill="1" applyBorder="1" applyAlignment="1">
      <alignment horizontal="center" vertical="center" wrapText="1"/>
    </xf>
    <xf numFmtId="0" fontId="77" fillId="7" borderId="1" xfId="0" applyFont="1" applyFill="1" applyBorder="1" applyAlignment="1">
      <alignment horizontal="center" vertical="center" wrapText="1"/>
    </xf>
    <xf numFmtId="1" fontId="77" fillId="0" borderId="1" xfId="0" applyNumberFormat="1" applyFont="1" applyBorder="1" applyAlignment="1">
      <alignment horizontal="center" vertical="center"/>
    </xf>
    <xf numFmtId="2" fontId="77" fillId="0" borderId="1" xfId="0" applyNumberFormat="1" applyFont="1" applyBorder="1" applyAlignment="1">
      <alignment horizontal="center" vertical="center" wrapText="1"/>
    </xf>
    <xf numFmtId="164" fontId="77" fillId="0" borderId="1" xfId="0" applyNumberFormat="1" applyFont="1" applyBorder="1" applyAlignment="1">
      <alignment horizontal="center" vertical="center"/>
    </xf>
    <xf numFmtId="164" fontId="77" fillId="2" borderId="1" xfId="0" applyNumberFormat="1" applyFont="1" applyFill="1" applyBorder="1" applyAlignment="1">
      <alignment horizontal="center" vertical="center"/>
    </xf>
    <xf numFmtId="167" fontId="77" fillId="0" borderId="1" xfId="0" applyNumberFormat="1" applyFont="1" applyBorder="1" applyAlignment="1">
      <alignment horizontal="center" vertical="center"/>
    </xf>
    <xf numFmtId="1" fontId="77" fillId="0" borderId="1" xfId="0" applyNumberFormat="1" applyFont="1" applyBorder="1" applyAlignment="1">
      <alignment horizontal="center" vertical="center" wrapText="1"/>
    </xf>
    <xf numFmtId="164" fontId="77" fillId="0" borderId="1" xfId="0" applyNumberFormat="1" applyFont="1" applyBorder="1" applyAlignment="1">
      <alignment horizontal="center" vertical="center" wrapText="1"/>
    </xf>
    <xf numFmtId="164" fontId="78" fillId="2" borderId="1" xfId="0" applyNumberFormat="1" applyFont="1" applyFill="1" applyBorder="1" applyAlignment="1">
      <alignment horizontal="center" vertical="center" wrapText="1"/>
    </xf>
    <xf numFmtId="164" fontId="78" fillId="2" borderId="1" xfId="0" applyNumberFormat="1" applyFont="1" applyFill="1" applyBorder="1" applyAlignment="1">
      <alignment horizontal="center" vertical="center"/>
    </xf>
    <xf numFmtId="0" fontId="38" fillId="12" borderId="1" xfId="0" applyFont="1" applyFill="1" applyBorder="1" applyAlignment="1">
      <alignment horizontal="center" vertical="center"/>
    </xf>
    <xf numFmtId="0" fontId="36" fillId="11" borderId="1" xfId="0" applyFont="1" applyFill="1" applyBorder="1"/>
    <xf numFmtId="0" fontId="39" fillId="11" borderId="1" xfId="0" applyFont="1" applyFill="1" applyBorder="1"/>
    <xf numFmtId="164" fontId="40" fillId="3" borderId="1" xfId="0" applyNumberFormat="1" applyFont="1" applyFill="1" applyBorder="1" applyAlignment="1">
      <alignment horizontal="center" vertical="center"/>
    </xf>
    <xf numFmtId="0" fontId="41" fillId="11" borderId="1" xfId="0" applyFont="1" applyFill="1" applyBorder="1" applyAlignment="1">
      <alignment horizontal="center" vertical="center"/>
    </xf>
    <xf numFmtId="164" fontId="42" fillId="11" borderId="1" xfId="0" applyNumberFormat="1" applyFont="1" applyFill="1" applyBorder="1" applyAlignment="1">
      <alignment horizontal="center" vertical="center" wrapText="1"/>
    </xf>
    <xf numFmtId="164" fontId="42" fillId="11" borderId="1" xfId="0" applyNumberFormat="1" applyFont="1" applyFill="1" applyBorder="1" applyAlignment="1">
      <alignment horizontal="center" vertical="center"/>
    </xf>
    <xf numFmtId="0" fontId="43" fillId="13" borderId="1" xfId="0" applyFont="1" applyFill="1" applyBorder="1" applyAlignment="1">
      <alignment horizontal="left" vertical="center"/>
    </xf>
    <xf numFmtId="0" fontId="42" fillId="13" borderId="1" xfId="0" applyFont="1" applyFill="1" applyBorder="1" applyAlignment="1">
      <alignment horizontal="left" vertical="center"/>
    </xf>
    <xf numFmtId="0" fontId="44" fillId="13" borderId="1" xfId="0" applyFont="1" applyFill="1" applyBorder="1" applyAlignment="1">
      <alignment horizontal="left" vertical="center"/>
    </xf>
    <xf numFmtId="164" fontId="42" fillId="13" borderId="1" xfId="0" applyNumberFormat="1" applyFont="1" applyFill="1" applyBorder="1" applyAlignment="1">
      <alignment horizontal="left" vertical="center" wrapText="1"/>
    </xf>
    <xf numFmtId="0" fontId="45" fillId="13" borderId="1" xfId="0" applyFont="1" applyFill="1" applyBorder="1" applyAlignment="1">
      <alignment horizontal="left" vertical="center"/>
    </xf>
    <xf numFmtId="0" fontId="44" fillId="0" borderId="1" xfId="0" applyFont="1" applyBorder="1" applyAlignment="1">
      <alignment horizontal="left"/>
    </xf>
    <xf numFmtId="0" fontId="39" fillId="0" borderId="1" xfId="0" applyFont="1" applyBorder="1"/>
    <xf numFmtId="0" fontId="44" fillId="0" borderId="1" xfId="0" applyFont="1" applyBorder="1"/>
    <xf numFmtId="0" fontId="36" fillId="0" borderId="1" xfId="0" applyFont="1" applyBorder="1"/>
    <xf numFmtId="164" fontId="36" fillId="0" borderId="1" xfId="0" applyNumberFormat="1" applyFont="1" applyBorder="1" applyAlignment="1">
      <alignment horizontal="center" vertical="center"/>
    </xf>
    <xf numFmtId="164" fontId="39" fillId="2" borderId="1" xfId="0" applyNumberFormat="1" applyFont="1" applyFill="1" applyBorder="1" applyAlignment="1">
      <alignment horizontal="center" vertical="center"/>
    </xf>
    <xf numFmtId="164" fontId="39" fillId="0" borderId="1" xfId="0" applyNumberFormat="1" applyFont="1" applyBorder="1" applyAlignment="1">
      <alignment horizontal="center" vertical="center"/>
    </xf>
    <xf numFmtId="164" fontId="39" fillId="14" borderId="1" xfId="0" applyNumberFormat="1" applyFont="1" applyFill="1" applyBorder="1" applyAlignment="1">
      <alignment horizontal="center" vertical="center"/>
    </xf>
    <xf numFmtId="0" fontId="36" fillId="14" borderId="1" xfId="0" applyFont="1" applyFill="1" applyBorder="1"/>
    <xf numFmtId="0" fontId="39" fillId="14" borderId="1" xfId="0" applyFont="1" applyFill="1" applyBorder="1"/>
    <xf numFmtId="164" fontId="46" fillId="2" borderId="1" xfId="0" applyNumberFormat="1" applyFont="1" applyFill="1" applyBorder="1" applyAlignment="1">
      <alignment horizontal="center" vertical="center"/>
    </xf>
    <xf numFmtId="0" fontId="36" fillId="0" borderId="1" xfId="0" applyFont="1" applyBorder="1" applyAlignment="1">
      <alignment wrapText="1"/>
    </xf>
    <xf numFmtId="0" fontId="47" fillId="14" borderId="1" xfId="0" applyFont="1" applyFill="1" applyBorder="1"/>
    <xf numFmtId="0" fontId="44" fillId="14" borderId="1" xfId="0" applyFont="1" applyFill="1" applyBorder="1"/>
    <xf numFmtId="164" fontId="47" fillId="14" borderId="1" xfId="0" applyNumberFormat="1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15" borderId="1" xfId="0" applyFont="1" applyFill="1" applyBorder="1"/>
    <xf numFmtId="0" fontId="39" fillId="15" borderId="1" xfId="0" applyFont="1" applyFill="1" applyBorder="1"/>
    <xf numFmtId="164" fontId="39" fillId="15" borderId="1" xfId="0" applyNumberFormat="1" applyFont="1" applyFill="1" applyBorder="1" applyAlignment="1">
      <alignment horizontal="center" vertical="center"/>
    </xf>
    <xf numFmtId="164" fontId="42" fillId="15" borderId="1" xfId="0" applyNumberFormat="1" applyFont="1" applyFill="1" applyBorder="1" applyAlignment="1">
      <alignment horizontal="center" vertical="center"/>
    </xf>
    <xf numFmtId="0" fontId="42" fillId="0" borderId="1" xfId="0" applyFont="1" applyBorder="1"/>
    <xf numFmtId="0" fontId="36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/>
    </xf>
    <xf numFmtId="0" fontId="44" fillId="8" borderId="1" xfId="0" applyFont="1" applyFill="1" applyBorder="1" applyAlignment="1">
      <alignment horizontal="left" vertical="center"/>
    </xf>
    <xf numFmtId="0" fontId="42" fillId="8" borderId="1" xfId="0" applyFont="1" applyFill="1" applyBorder="1"/>
    <xf numFmtId="0" fontId="44" fillId="8" borderId="1" xfId="0" applyFont="1" applyFill="1" applyBorder="1"/>
    <xf numFmtId="168" fontId="40" fillId="8" borderId="1" xfId="0" applyNumberFormat="1" applyFont="1" applyFill="1" applyBorder="1" applyAlignment="1">
      <alignment horizontal="center" vertical="center"/>
    </xf>
    <xf numFmtId="164" fontId="42" fillId="8" borderId="1" xfId="0" applyNumberFormat="1" applyFont="1" applyFill="1" applyBorder="1" applyAlignment="1">
      <alignment horizontal="center" vertical="center"/>
    </xf>
    <xf numFmtId="0" fontId="36" fillId="4" borderId="1" xfId="0" applyFont="1" applyFill="1" applyBorder="1"/>
    <xf numFmtId="0" fontId="39" fillId="4" borderId="1" xfId="0" applyFont="1" applyFill="1" applyBorder="1"/>
    <xf numFmtId="164" fontId="39" fillId="4" borderId="1" xfId="0" applyNumberFormat="1" applyFont="1" applyFill="1" applyBorder="1" applyAlignment="1">
      <alignment horizontal="center" vertical="center"/>
    </xf>
    <xf numFmtId="0" fontId="44" fillId="4" borderId="1" xfId="0" applyFont="1" applyFill="1" applyBorder="1"/>
    <xf numFmtId="164" fontId="42" fillId="4" borderId="1" xfId="0" applyNumberFormat="1" applyFont="1" applyFill="1" applyBorder="1" applyAlignment="1">
      <alignment horizontal="center" vertical="center"/>
    </xf>
    <xf numFmtId="43" fontId="15" fillId="0" borderId="18" xfId="1" applyFont="1" applyBorder="1" applyAlignment="1">
      <alignment horizontal="center" vertical="center"/>
    </xf>
    <xf numFmtId="173" fontId="71" fillId="16" borderId="18" xfId="1" applyNumberFormat="1" applyFont="1" applyFill="1" applyBorder="1" applyAlignment="1">
      <alignment horizontal="center" vertical="center"/>
    </xf>
    <xf numFmtId="0" fontId="71" fillId="0" borderId="0" xfId="0" applyFont="1"/>
    <xf numFmtId="0" fontId="71" fillId="0" borderId="0" xfId="0" applyFont="1" applyAlignment="1">
      <alignment horizontal="center"/>
    </xf>
    <xf numFmtId="0" fontId="59" fillId="0" borderId="0" xfId="0" applyFont="1"/>
    <xf numFmtId="0" fontId="82" fillId="0" borderId="0" xfId="0" applyFont="1" applyAlignment="1">
      <alignment horizontal="center" vertical="center"/>
    </xf>
    <xf numFmtId="0" fontId="4" fillId="0" borderId="0" xfId="25"/>
    <xf numFmtId="0" fontId="60" fillId="2" borderId="0" xfId="25" applyFont="1" applyFill="1"/>
    <xf numFmtId="0" fontId="57" fillId="2" borderId="0" xfId="25" applyFont="1" applyFill="1" applyAlignment="1">
      <alignment horizontal="left" vertical="center" wrapText="1"/>
    </xf>
    <xf numFmtId="0" fontId="49" fillId="2" borderId="1" xfId="25" applyFont="1" applyFill="1" applyBorder="1" applyAlignment="1">
      <alignment horizontal="center" vertical="center" wrapText="1"/>
    </xf>
    <xf numFmtId="169" fontId="53" fillId="2" borderId="1" xfId="28" applyFont="1" applyFill="1" applyBorder="1" applyAlignment="1">
      <alignment horizontal="center" wrapText="1"/>
    </xf>
    <xf numFmtId="0" fontId="54" fillId="2" borderId="1" xfId="25" applyFont="1" applyFill="1" applyBorder="1" applyAlignment="1">
      <alignment horizontal="left" vertical="top" wrapText="1"/>
    </xf>
    <xf numFmtId="169" fontId="53" fillId="13" borderId="1" xfId="28" applyFont="1" applyFill="1" applyBorder="1" applyAlignment="1">
      <alignment horizontal="center" vertical="center" wrapText="1"/>
    </xf>
    <xf numFmtId="0" fontId="89" fillId="13" borderId="1" xfId="25" applyFont="1" applyFill="1" applyBorder="1" applyAlignment="1">
      <alignment horizontal="center" wrapText="1"/>
    </xf>
    <xf numFmtId="0" fontId="60" fillId="2" borderId="1" xfId="25" applyFont="1" applyFill="1" applyBorder="1"/>
    <xf numFmtId="0" fontId="55" fillId="2" borderId="1" xfId="3" applyNumberFormat="1" applyFont="1" applyFill="1" applyBorder="1" applyAlignment="1" applyProtection="1">
      <alignment horizontal="left" vertical="center" wrapText="1"/>
    </xf>
    <xf numFmtId="0" fontId="61" fillId="2" borderId="40" xfId="25" applyFont="1" applyFill="1" applyBorder="1"/>
    <xf numFmtId="0" fontId="60" fillId="2" borderId="0" xfId="0" applyFont="1" applyFill="1"/>
    <xf numFmtId="0" fontId="148" fillId="2" borderId="0" xfId="0" applyFont="1" applyFill="1" applyAlignment="1">
      <alignment horizontal="left" vertical="center" wrapText="1"/>
    </xf>
    <xf numFmtId="0" fontId="48" fillId="13" borderId="1" xfId="0" applyFont="1" applyFill="1" applyBorder="1" applyAlignment="1">
      <alignment horizontal="center" vertical="center" wrapText="1"/>
    </xf>
    <xf numFmtId="0" fontId="84" fillId="13" borderId="1" xfId="0" applyFont="1" applyFill="1" applyBorder="1" applyAlignment="1">
      <alignment horizontal="center" vertical="center" wrapText="1"/>
    </xf>
    <xf numFmtId="0" fontId="150" fillId="13" borderId="1" xfId="0" applyFont="1" applyFill="1" applyBorder="1" applyAlignment="1">
      <alignment horizontal="center" vertical="center" wrapText="1"/>
    </xf>
    <xf numFmtId="0" fontId="57" fillId="2" borderId="1" xfId="0" applyFont="1" applyFill="1" applyBorder="1" applyAlignment="1">
      <alignment horizontal="center" vertical="center"/>
    </xf>
    <xf numFmtId="0" fontId="57" fillId="2" borderId="1" xfId="0" applyFont="1" applyFill="1" applyBorder="1" applyAlignment="1">
      <alignment horizontal="left" vertical="center" wrapText="1"/>
    </xf>
    <xf numFmtId="0" fontId="57" fillId="2" borderId="1" xfId="0" applyFont="1" applyFill="1" applyBorder="1" applyAlignment="1">
      <alignment horizontal="left" vertical="center"/>
    </xf>
    <xf numFmtId="0" fontId="55" fillId="2" borderId="1" xfId="0" applyFont="1" applyFill="1" applyBorder="1" applyAlignment="1">
      <alignment horizontal="left" vertical="center" wrapText="1"/>
    </xf>
    <xf numFmtId="0" fontId="55" fillId="2" borderId="1" xfId="0" applyFont="1" applyFill="1" applyBorder="1" applyAlignment="1">
      <alignment horizontal="right" vertical="center" wrapText="1"/>
    </xf>
    <xf numFmtId="0" fontId="57" fillId="2" borderId="1" xfId="0" applyFont="1" applyFill="1" applyBorder="1" applyAlignment="1">
      <alignment horizontal="center" vertical="center" wrapText="1"/>
    </xf>
    <xf numFmtId="49" fontId="49" fillId="2" borderId="1" xfId="4086" applyNumberFormat="1" applyFont="1" applyFill="1" applyBorder="1" applyAlignment="1">
      <alignment horizontal="center" vertical="center"/>
    </xf>
    <xf numFmtId="166" fontId="57" fillId="2" borderId="1" xfId="2038" applyNumberFormat="1" applyFont="1" applyFill="1" applyBorder="1" applyAlignment="1">
      <alignment vertical="center"/>
    </xf>
    <xf numFmtId="166" fontId="57" fillId="2" borderId="1" xfId="2038" applyNumberFormat="1" applyFont="1" applyFill="1" applyBorder="1" applyAlignment="1">
      <alignment horizontal="center" vertical="center"/>
    </xf>
    <xf numFmtId="0" fontId="57" fillId="2" borderId="1" xfId="0" applyFont="1" applyFill="1" applyBorder="1" applyAlignment="1">
      <alignment horizontal="right" vertical="center" wrapText="1"/>
    </xf>
    <xf numFmtId="0" fontId="49" fillId="2" borderId="1" xfId="4086" applyFont="1" applyFill="1" applyBorder="1" applyAlignment="1">
      <alignment horizontal="center" vertical="center"/>
    </xf>
    <xf numFmtId="166" fontId="57" fillId="2" borderId="1" xfId="2038" applyNumberFormat="1" applyFont="1" applyFill="1" applyBorder="1"/>
    <xf numFmtId="166" fontId="57" fillId="2" borderId="1" xfId="2038" applyNumberFormat="1" applyFont="1" applyFill="1" applyBorder="1" applyAlignment="1">
      <alignment horizontal="center"/>
    </xf>
    <xf numFmtId="0" fontId="57" fillId="2" borderId="1" xfId="0" applyFont="1" applyFill="1" applyBorder="1" applyAlignment="1">
      <alignment horizontal="left"/>
    </xf>
    <xf numFmtId="0" fontId="57" fillId="2" borderId="1" xfId="0" applyFont="1" applyFill="1" applyBorder="1" applyAlignment="1">
      <alignment horizontal="right"/>
    </xf>
    <xf numFmtId="0" fontId="57" fillId="2" borderId="1" xfId="0" applyFont="1" applyFill="1" applyBorder="1" applyAlignment="1">
      <alignment horizontal="center"/>
    </xf>
    <xf numFmtId="0" fontId="60" fillId="2" borderId="1" xfId="0" applyFont="1" applyFill="1" applyBorder="1"/>
    <xf numFmtId="0" fontId="61" fillId="2" borderId="0" xfId="0" applyFont="1" applyFill="1"/>
    <xf numFmtId="0" fontId="61" fillId="2" borderId="40" xfId="0" applyFont="1" applyFill="1" applyBorder="1"/>
    <xf numFmtId="166" fontId="57" fillId="2" borderId="0" xfId="2038" applyNumberFormat="1" applyFont="1" applyFill="1"/>
    <xf numFmtId="166" fontId="86" fillId="13" borderId="1" xfId="2038" applyNumberFormat="1" applyFont="1" applyFill="1" applyBorder="1" applyAlignment="1">
      <alignment horizontal="center" vertical="center" wrapText="1"/>
    </xf>
    <xf numFmtId="166" fontId="149" fillId="13" borderId="1" xfId="2038" applyNumberFormat="1" applyFont="1" applyFill="1" applyBorder="1" applyAlignment="1">
      <alignment horizontal="center" vertical="center" wrapText="1"/>
    </xf>
    <xf numFmtId="166" fontId="149" fillId="13" borderId="1" xfId="2038" applyNumberFormat="1" applyFont="1" applyFill="1" applyBorder="1" applyAlignment="1">
      <alignment horizontal="center" vertical="center"/>
    </xf>
    <xf numFmtId="166" fontId="84" fillId="2" borderId="1" xfId="2038" applyNumberFormat="1" applyFont="1" applyFill="1" applyBorder="1" applyAlignment="1">
      <alignment horizontal="center" vertical="center"/>
    </xf>
    <xf numFmtId="166" fontId="84" fillId="2" borderId="1" xfId="2038" applyNumberFormat="1" applyFont="1" applyFill="1" applyBorder="1"/>
    <xf numFmtId="166" fontId="84" fillId="2" borderId="40" xfId="2038" applyNumberFormat="1" applyFont="1" applyFill="1" applyBorder="1" applyAlignment="1">
      <alignment horizontal="center"/>
    </xf>
    <xf numFmtId="166" fontId="84" fillId="2" borderId="40" xfId="2038" applyNumberFormat="1" applyFont="1" applyFill="1" applyBorder="1"/>
    <xf numFmtId="166" fontId="84" fillId="2" borderId="43" xfId="2038" applyNumberFormat="1" applyFont="1" applyFill="1" applyBorder="1" applyAlignment="1">
      <alignment horizontal="center"/>
    </xf>
    <xf numFmtId="166" fontId="84" fillId="2" borderId="43" xfId="2038" applyNumberFormat="1" applyFont="1" applyFill="1" applyBorder="1"/>
    <xf numFmtId="0" fontId="57" fillId="2" borderId="0" xfId="0" applyFont="1" applyFill="1"/>
    <xf numFmtId="49" fontId="57" fillId="0" borderId="2" xfId="4086" applyNumberFormat="1" applyFont="1" applyBorder="1" applyAlignment="1">
      <alignment horizontal="left" vertical="center"/>
    </xf>
    <xf numFmtId="166" fontId="57" fillId="0" borderId="2" xfId="2038" applyNumberFormat="1" applyFont="1" applyFill="1" applyBorder="1" applyAlignment="1">
      <alignment horizontal="left" vertical="center"/>
    </xf>
    <xf numFmtId="166" fontId="57" fillId="0" borderId="2" xfId="2038" applyNumberFormat="1" applyFont="1" applyFill="1" applyBorder="1" applyAlignment="1">
      <alignment vertical="center"/>
    </xf>
    <xf numFmtId="49" fontId="57" fillId="0" borderId="2" xfId="4086" applyNumberFormat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43" fontId="0" fillId="0" borderId="1" xfId="0" applyNumberFormat="1" applyBorder="1"/>
    <xf numFmtId="9" fontId="0" fillId="0" borderId="1" xfId="8015" applyFont="1" applyBorder="1" applyAlignment="1">
      <alignment wrapText="1"/>
    </xf>
    <xf numFmtId="0" fontId="91" fillId="0" borderId="0" xfId="8013" applyFont="1" applyAlignment="1">
      <alignment horizontal="center" vertical="center" wrapText="1"/>
    </xf>
    <xf numFmtId="166" fontId="91" fillId="0" borderId="0" xfId="8014" applyNumberFormat="1" applyFont="1" applyAlignment="1">
      <alignment horizontal="center" vertical="center" wrapText="1"/>
    </xf>
    <xf numFmtId="199" fontId="91" fillId="0" borderId="0" xfId="2" applyNumberFormat="1" applyFont="1" applyAlignment="1">
      <alignment horizontal="center" vertical="center" wrapText="1"/>
    </xf>
    <xf numFmtId="199" fontId="151" fillId="0" borderId="0" xfId="8013" applyNumberFormat="1" applyFont="1" applyAlignment="1">
      <alignment horizontal="center" vertical="center" wrapText="1"/>
    </xf>
    <xf numFmtId="199" fontId="91" fillId="0" borderId="0" xfId="8013" applyNumberFormat="1" applyFont="1" applyAlignment="1">
      <alignment horizontal="center" vertical="center" wrapText="1"/>
    </xf>
    <xf numFmtId="199" fontId="91" fillId="2" borderId="0" xfId="8013" applyNumberFormat="1" applyFont="1" applyFill="1" applyAlignment="1">
      <alignment horizontal="center" vertical="center" wrapText="1"/>
    </xf>
    <xf numFmtId="0" fontId="91" fillId="2" borderId="0" xfId="8013" applyFont="1" applyFill="1" applyAlignment="1">
      <alignment horizontal="center" vertical="center" wrapText="1"/>
    </xf>
    <xf numFmtId="14" fontId="91" fillId="2" borderId="0" xfId="8013" applyNumberFormat="1" applyFont="1" applyFill="1" applyAlignment="1">
      <alignment horizontal="center" vertical="center" wrapText="1"/>
    </xf>
    <xf numFmtId="166" fontId="91" fillId="2" borderId="0" xfId="8014" applyNumberFormat="1" applyFont="1" applyFill="1" applyBorder="1" applyAlignment="1">
      <alignment horizontal="center" vertical="center" wrapText="1"/>
    </xf>
    <xf numFmtId="199" fontId="91" fillId="2" borderId="0" xfId="2" applyNumberFormat="1" applyFont="1" applyFill="1" applyAlignment="1">
      <alignment horizontal="center" vertical="center" wrapText="1"/>
    </xf>
    <xf numFmtId="199" fontId="153" fillId="2" borderId="0" xfId="7349" applyNumberFormat="1" applyFont="1" applyFill="1" applyAlignment="1">
      <alignment horizontal="center" vertical="center" wrapText="1"/>
    </xf>
    <xf numFmtId="0" fontId="155" fillId="15" borderId="1" xfId="0" applyFont="1" applyFill="1" applyBorder="1"/>
    <xf numFmtId="0" fontId="42" fillId="15" borderId="1" xfId="0" applyFont="1" applyFill="1" applyBorder="1"/>
    <xf numFmtId="0" fontId="52" fillId="0" borderId="1" xfId="9" applyFont="1" applyBorder="1" applyAlignment="1">
      <alignment horizontal="center"/>
    </xf>
    <xf numFmtId="0" fontId="17" fillId="0" borderId="1" xfId="0" applyFont="1" applyBorder="1" applyAlignment="1">
      <alignment horizontal="left" vertical="center" wrapText="1"/>
    </xf>
    <xf numFmtId="164" fontId="52" fillId="0" borderId="1" xfId="0" applyNumberFormat="1" applyFont="1" applyBorder="1" applyAlignment="1">
      <alignment vertical="center"/>
    </xf>
    <xf numFmtId="0" fontId="20" fillId="0" borderId="14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/>
    </xf>
    <xf numFmtId="3" fontId="11" fillId="0" borderId="1" xfId="8177" applyNumberFormat="1" applyFont="1" applyBorder="1" applyAlignment="1">
      <alignment horizontal="center" vertical="center"/>
    </xf>
    <xf numFmtId="0" fontId="11" fillId="0" borderId="1" xfId="8177" applyFont="1" applyBorder="1" applyAlignment="1">
      <alignment horizontal="center" vertical="center"/>
    </xf>
    <xf numFmtId="0" fontId="11" fillId="0" borderId="1" xfId="0" applyFont="1" applyBorder="1" applyAlignment="1">
      <alignment horizontal="left" wrapText="1"/>
    </xf>
    <xf numFmtId="0" fontId="11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3" fontId="11" fillId="0" borderId="1" xfId="0" applyNumberFormat="1" applyFont="1" applyBorder="1" applyAlignment="1">
      <alignment horizontal="center" vertical="center"/>
    </xf>
    <xf numFmtId="0" fontId="11" fillId="0" borderId="1" xfId="8177" applyFont="1" applyBorder="1" applyAlignment="1">
      <alignment horizontal="left"/>
    </xf>
    <xf numFmtId="3" fontId="11" fillId="16" borderId="1" xfId="0" applyNumberFormat="1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11" fillId="16" borderId="12" xfId="0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56" fillId="0" borderId="0" xfId="0" applyFont="1"/>
    <xf numFmtId="0" fontId="17" fillId="0" borderId="18" xfId="0" applyFont="1" applyBorder="1" applyAlignment="1">
      <alignment horizontal="center" vertical="center"/>
    </xf>
    <xf numFmtId="0" fontId="59" fillId="0" borderId="0" xfId="0" applyFont="1" applyAlignment="1">
      <alignment horizontal="left"/>
    </xf>
    <xf numFmtId="43" fontId="59" fillId="0" borderId="0" xfId="1" applyFont="1" applyAlignment="1">
      <alignment horizontal="left"/>
    </xf>
    <xf numFmtId="0" fontId="71" fillId="16" borderId="0" xfId="0" applyFont="1" applyFill="1" applyAlignment="1">
      <alignment horizontal="left"/>
    </xf>
    <xf numFmtId="0" fontId="71" fillId="16" borderId="0" xfId="0" applyFont="1" applyFill="1" applyAlignment="1">
      <alignment horizontal="left" wrapText="1"/>
    </xf>
    <xf numFmtId="0" fontId="71" fillId="16" borderId="18" xfId="0" applyFont="1" applyFill="1" applyBorder="1" applyAlignment="1">
      <alignment horizontal="left"/>
    </xf>
    <xf numFmtId="0" fontId="71" fillId="16" borderId="18" xfId="0" applyFont="1" applyFill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0" borderId="27" xfId="0" applyFont="1" applyBorder="1" applyAlignment="1">
      <alignment horizontal="left" wrapText="1"/>
    </xf>
    <xf numFmtId="0" fontId="15" fillId="0" borderId="45" xfId="0" applyFont="1" applyBorder="1" applyAlignment="1">
      <alignment horizontal="left" wrapText="1"/>
    </xf>
    <xf numFmtId="0" fontId="71" fillId="2" borderId="44" xfId="0" applyFont="1" applyFill="1" applyBorder="1" applyAlignment="1">
      <alignment horizontal="left" wrapText="1"/>
    </xf>
    <xf numFmtId="0" fontId="59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71" fillId="0" borderId="0" xfId="0" applyFont="1" applyAlignment="1">
      <alignment horizontal="left" wrapText="1"/>
    </xf>
    <xf numFmtId="0" fontId="15" fillId="0" borderId="21" xfId="0" applyFont="1" applyBorder="1" applyAlignment="1">
      <alignment horizontal="left" wrapText="1"/>
    </xf>
    <xf numFmtId="0" fontId="71" fillId="0" borderId="21" xfId="0" applyFont="1" applyBorder="1" applyAlignment="1">
      <alignment horizontal="left" wrapText="1"/>
    </xf>
    <xf numFmtId="0" fontId="15" fillId="0" borderId="18" xfId="0" applyFont="1" applyBorder="1" applyAlignment="1">
      <alignment horizontal="left" wrapText="1"/>
    </xf>
    <xf numFmtId="0" fontId="15" fillId="0" borderId="18" xfId="0" applyFont="1" applyBorder="1" applyAlignment="1">
      <alignment horizontal="left"/>
    </xf>
    <xf numFmtId="0" fontId="71" fillId="0" borderId="18" xfId="0" applyFont="1" applyBorder="1" applyAlignment="1">
      <alignment horizontal="left" wrapText="1"/>
    </xf>
    <xf numFmtId="0" fontId="82" fillId="0" borderId="0" xfId="0" applyFont="1" applyAlignment="1">
      <alignment horizontal="left"/>
    </xf>
    <xf numFmtId="0" fontId="71" fillId="16" borderId="0" xfId="0" applyFont="1" applyFill="1" applyAlignment="1">
      <alignment horizontal="center" wrapText="1"/>
    </xf>
    <xf numFmtId="0" fontId="71" fillId="16" borderId="18" xfId="0" applyFont="1" applyFill="1" applyBorder="1" applyAlignment="1">
      <alignment horizontal="center" wrapText="1"/>
    </xf>
    <xf numFmtId="0" fontId="59" fillId="0" borderId="0" xfId="0" applyFont="1" applyAlignment="1">
      <alignment horizontal="center" wrapText="1"/>
    </xf>
    <xf numFmtId="0" fontId="71" fillId="0" borderId="18" xfId="0" applyFont="1" applyBorder="1" applyAlignment="1">
      <alignment horizontal="center" wrapText="1"/>
    </xf>
    <xf numFmtId="0" fontId="82" fillId="0" borderId="0" xfId="0" applyFont="1" applyAlignment="1">
      <alignment horizontal="center"/>
    </xf>
    <xf numFmtId="0" fontId="11" fillId="0" borderId="1" xfId="8181" applyFont="1" applyBorder="1" applyAlignment="1">
      <alignment horizontal="left" vertical="center"/>
    </xf>
    <xf numFmtId="0" fontId="11" fillId="0" borderId="1" xfId="8180" applyFont="1" applyBorder="1" applyAlignment="1">
      <alignment horizontal="center" vertical="center"/>
    </xf>
    <xf numFmtId="0" fontId="11" fillId="0" borderId="1" xfId="8178" applyFont="1" applyBorder="1" applyAlignment="1">
      <alignment horizontal="center" vertical="center"/>
    </xf>
    <xf numFmtId="0" fontId="11" fillId="0" borderId="1" xfId="8179" applyFont="1" applyBorder="1" applyAlignment="1">
      <alignment horizontal="center" vertical="center"/>
    </xf>
    <xf numFmtId="173" fontId="52" fillId="0" borderId="1" xfId="1" applyNumberFormat="1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16" fillId="6" borderId="18" xfId="0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3" fontId="16" fillId="2" borderId="18" xfId="0" applyNumberFormat="1" applyFont="1" applyFill="1" applyBorder="1" applyAlignment="1">
      <alignment horizontal="center" vertical="center" wrapText="1"/>
    </xf>
    <xf numFmtId="3" fontId="16" fillId="0" borderId="18" xfId="0" applyNumberFormat="1" applyFont="1" applyBorder="1" applyAlignment="1">
      <alignment horizontal="center" vertical="center" wrapText="1"/>
    </xf>
    <xf numFmtId="166" fontId="17" fillId="0" borderId="1" xfId="1" applyNumberFormat="1" applyFont="1" applyBorder="1" applyAlignment="1">
      <alignment horizontal="center" vertical="center"/>
    </xf>
    <xf numFmtId="43" fontId="17" fillId="0" borderId="1" xfId="1" applyFont="1" applyBorder="1" applyAlignment="1">
      <alignment horizontal="center" vertical="center"/>
    </xf>
    <xf numFmtId="43" fontId="17" fillId="0" borderId="1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 wrapText="1"/>
    </xf>
    <xf numFmtId="3" fontId="17" fillId="0" borderId="18" xfId="0" applyNumberFormat="1" applyFont="1" applyBorder="1" applyAlignment="1">
      <alignment horizontal="center" vertical="center"/>
    </xf>
    <xf numFmtId="43" fontId="15" fillId="0" borderId="21" xfId="1" applyFont="1" applyBorder="1" applyAlignment="1">
      <alignment horizontal="center" vertical="center"/>
    </xf>
    <xf numFmtId="3" fontId="15" fillId="0" borderId="0" xfId="0" applyNumberFormat="1" applyFont="1" applyAlignment="1">
      <alignment vertical="center" wrapText="1"/>
    </xf>
    <xf numFmtId="43" fontId="15" fillId="0" borderId="45" xfId="1" applyFont="1" applyBorder="1" applyAlignment="1">
      <alignment horizontal="center" vertical="center"/>
    </xf>
    <xf numFmtId="3" fontId="11" fillId="0" borderId="0" xfId="0" applyNumberFormat="1" applyFont="1" applyAlignment="1">
      <alignment vertical="center" wrapText="1"/>
    </xf>
    <xf numFmtId="3" fontId="17" fillId="0" borderId="0" xfId="0" applyNumberFormat="1" applyFont="1" applyAlignment="1">
      <alignment vertical="center" wrapText="1"/>
    </xf>
    <xf numFmtId="0" fontId="11" fillId="4" borderId="21" xfId="0" applyFont="1" applyFill="1" applyBorder="1" applyAlignment="1">
      <alignment horizontal="center" vertical="center" wrapText="1"/>
    </xf>
    <xf numFmtId="49" fontId="11" fillId="4" borderId="21" xfId="0" applyNumberFormat="1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3" fontId="11" fillId="4" borderId="21" xfId="0" applyNumberFormat="1" applyFont="1" applyFill="1" applyBorder="1" applyAlignment="1">
      <alignment horizontal="center" vertical="center" wrapText="1"/>
    </xf>
    <xf numFmtId="164" fontId="11" fillId="4" borderId="21" xfId="0" applyNumberFormat="1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49" fontId="11" fillId="2" borderId="22" xfId="0" applyNumberFormat="1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3" fontId="11" fillId="2" borderId="22" xfId="0" applyNumberFormat="1" applyFont="1" applyFill="1" applyBorder="1" applyAlignment="1">
      <alignment horizontal="center" vertical="center" wrapText="1"/>
    </xf>
    <xf numFmtId="164" fontId="11" fillId="2" borderId="22" xfId="0" applyNumberFormat="1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horizontal="center" vertical="center" wrapText="1"/>
    </xf>
    <xf numFmtId="49" fontId="52" fillId="2" borderId="1" xfId="0" applyNumberFormat="1" applyFont="1" applyFill="1" applyBorder="1" applyAlignment="1">
      <alignment horizontal="center" vertical="center" wrapText="1"/>
    </xf>
    <xf numFmtId="0" fontId="52" fillId="2" borderId="1" xfId="8185" applyFill="1" applyBorder="1"/>
    <xf numFmtId="0" fontId="52" fillId="2" borderId="1" xfId="8185" applyFill="1" applyBorder="1" applyAlignment="1">
      <alignment horizontal="center" vertical="center" wrapText="1"/>
    </xf>
    <xf numFmtId="3" fontId="52" fillId="2" borderId="1" xfId="8185" applyNumberFormat="1" applyFill="1" applyBorder="1" applyAlignment="1">
      <alignment horizontal="center" vertical="center" wrapText="1"/>
    </xf>
    <xf numFmtId="164" fontId="52" fillId="2" borderId="1" xfId="8185" applyNumberFormat="1" applyFill="1" applyBorder="1" applyAlignment="1">
      <alignment horizontal="center" vertical="center" wrapText="1"/>
    </xf>
    <xf numFmtId="164" fontId="52" fillId="2" borderId="1" xfId="0" applyNumberFormat="1" applyFont="1" applyFill="1" applyBorder="1" applyAlignment="1">
      <alignment horizontal="center" vertical="center" wrapText="1"/>
    </xf>
    <xf numFmtId="49" fontId="52" fillId="2" borderId="1" xfId="8185" applyNumberFormat="1" applyFill="1" applyBorder="1" applyAlignment="1">
      <alignment horizontal="center" vertical="center" wrapText="1"/>
    </xf>
    <xf numFmtId="3" fontId="52" fillId="2" borderId="1" xfId="8185" applyNumberFormat="1" applyFill="1" applyBorder="1" applyAlignment="1">
      <alignment horizontal="center" vertical="center"/>
    </xf>
    <xf numFmtId="164" fontId="52" fillId="2" borderId="1" xfId="8185" applyNumberForma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39" fontId="0" fillId="0" borderId="1" xfId="1" applyNumberFormat="1" applyFont="1" applyBorder="1" applyAlignment="1">
      <alignment horizontal="center" vertical="center"/>
    </xf>
    <xf numFmtId="0" fontId="157" fillId="2" borderId="0" xfId="0" applyFont="1" applyFill="1" applyAlignment="1">
      <alignment horizontal="center"/>
    </xf>
    <xf numFmtId="0" fontId="158" fillId="2" borderId="18" xfId="0" applyFont="1" applyFill="1" applyBorder="1" applyAlignment="1">
      <alignment horizontal="center"/>
    </xf>
    <xf numFmtId="0" fontId="72" fillId="2" borderId="18" xfId="0" applyFont="1" applyFill="1" applyBorder="1" applyAlignment="1">
      <alignment horizontal="center"/>
    </xf>
    <xf numFmtId="0" fontId="72" fillId="2" borderId="21" xfId="0" applyFont="1" applyFill="1" applyBorder="1" applyAlignment="1">
      <alignment horizontal="center"/>
    </xf>
    <xf numFmtId="0" fontId="72" fillId="2" borderId="0" xfId="0" applyFont="1" applyFill="1" applyAlignment="1">
      <alignment horizontal="center" wrapText="1"/>
    </xf>
    <xf numFmtId="0" fontId="58" fillId="2" borderId="0" xfId="0" applyFont="1" applyFill="1" applyAlignment="1">
      <alignment horizontal="center"/>
    </xf>
    <xf numFmtId="0" fontId="72" fillId="2" borderId="45" xfId="0" applyFont="1" applyFill="1" applyBorder="1" applyAlignment="1">
      <alignment horizontal="center"/>
    </xf>
    <xf numFmtId="0" fontId="52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left" wrapText="1"/>
    </xf>
    <xf numFmtId="39" fontId="0" fillId="0" borderId="0" xfId="0" applyNumberFormat="1"/>
    <xf numFmtId="166" fontId="0" fillId="0" borderId="0" xfId="0" applyNumberFormat="1"/>
    <xf numFmtId="167" fontId="159" fillId="0" borderId="18" xfId="0" applyNumberFormat="1" applyFont="1" applyBorder="1" applyAlignment="1">
      <alignment horizontal="center" vertical="center"/>
    </xf>
    <xf numFmtId="0" fontId="159" fillId="0" borderId="21" xfId="0" applyFont="1" applyBorder="1" applyAlignment="1">
      <alignment vertical="center" wrapText="1"/>
    </xf>
    <xf numFmtId="0" fontId="159" fillId="0" borderId="45" xfId="0" applyFont="1" applyBorder="1" applyAlignment="1">
      <alignment vertical="center" wrapText="1"/>
    </xf>
    <xf numFmtId="0" fontId="159" fillId="0" borderId="22" xfId="0" applyFont="1" applyBorder="1" applyAlignment="1">
      <alignment vertical="center" wrapText="1"/>
    </xf>
    <xf numFmtId="167" fontId="159" fillId="0" borderId="18" xfId="0" applyNumberFormat="1" applyFont="1" applyBorder="1" applyAlignment="1">
      <alignment horizontal="center" vertical="center" wrapText="1"/>
    </xf>
    <xf numFmtId="0" fontId="159" fillId="0" borderId="18" xfId="0" applyFont="1" applyBorder="1" applyAlignment="1">
      <alignment horizontal="left" vertical="center" wrapText="1"/>
    </xf>
    <xf numFmtId="0" fontId="71" fillId="2" borderId="18" xfId="0" applyFont="1" applyFill="1" applyBorder="1" applyAlignment="1">
      <alignment horizontal="center" wrapText="1"/>
    </xf>
    <xf numFmtId="0" fontId="71" fillId="2" borderId="18" xfId="0" applyFont="1" applyFill="1" applyBorder="1" applyAlignment="1">
      <alignment horizontal="left" wrapText="1"/>
    </xf>
    <xf numFmtId="0" fontId="15" fillId="2" borderId="18" xfId="0" applyFont="1" applyFill="1" applyBorder="1" applyAlignment="1">
      <alignment horizontal="left"/>
    </xf>
    <xf numFmtId="43" fontId="15" fillId="2" borderId="21" xfId="1" applyFont="1" applyFill="1" applyBorder="1" applyAlignment="1">
      <alignment horizontal="center" vertical="center"/>
    </xf>
    <xf numFmtId="43" fontId="15" fillId="2" borderId="18" xfId="1" applyFont="1" applyFill="1" applyBorder="1" applyAlignment="1">
      <alignment horizontal="center" vertical="center"/>
    </xf>
    <xf numFmtId="173" fontId="71" fillId="2" borderId="18" xfId="1" applyNumberFormat="1" applyFont="1" applyFill="1" applyBorder="1" applyAlignment="1">
      <alignment horizontal="center" vertical="center" wrapText="1"/>
    </xf>
    <xf numFmtId="43" fontId="71" fillId="16" borderId="18" xfId="1" applyFont="1" applyFill="1" applyBorder="1" applyAlignment="1">
      <alignment horizontal="center" vertical="center" wrapText="1"/>
    </xf>
    <xf numFmtId="0" fontId="82" fillId="0" borderId="0" xfId="0" applyFont="1" applyAlignment="1">
      <alignment horizontal="center" vertical="center"/>
    </xf>
    <xf numFmtId="0" fontId="71" fillId="16" borderId="18" xfId="0" applyFont="1" applyFill="1" applyBorder="1" applyAlignment="1">
      <alignment horizontal="center" wrapText="1"/>
    </xf>
    <xf numFmtId="0" fontId="71" fillId="16" borderId="21" xfId="0" applyFont="1" applyFill="1" applyBorder="1" applyAlignment="1">
      <alignment horizontal="left" wrapText="1"/>
    </xf>
    <xf numFmtId="0" fontId="71" fillId="16" borderId="22" xfId="0" applyFont="1" applyFill="1" applyBorder="1" applyAlignment="1">
      <alignment horizontal="left" wrapText="1"/>
    </xf>
    <xf numFmtId="0" fontId="71" fillId="16" borderId="18" xfId="0" applyFont="1" applyFill="1" applyBorder="1" applyAlignment="1">
      <alignment horizontal="left"/>
    </xf>
    <xf numFmtId="0" fontId="158" fillId="2" borderId="18" xfId="0" applyFont="1" applyFill="1" applyBorder="1" applyAlignment="1">
      <alignment horizontal="center"/>
    </xf>
    <xf numFmtId="43" fontId="71" fillId="16" borderId="23" xfId="1" applyFont="1" applyFill="1" applyBorder="1" applyAlignment="1">
      <alignment horizontal="center" vertical="center" wrapText="1"/>
    </xf>
    <xf numFmtId="43" fontId="71" fillId="16" borderId="25" xfId="1" applyFont="1" applyFill="1" applyBorder="1" applyAlignment="1">
      <alignment horizontal="center" vertical="center" wrapText="1"/>
    </xf>
    <xf numFmtId="173" fontId="71" fillId="16" borderId="18" xfId="1" applyNumberFormat="1" applyFont="1" applyFill="1" applyBorder="1" applyAlignment="1">
      <alignment horizontal="center" vertical="center" wrapText="1"/>
    </xf>
    <xf numFmtId="0" fontId="152" fillId="2" borderId="0" xfId="8013" applyFont="1" applyFill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66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28" fillId="0" borderId="0" xfId="0" applyFont="1" applyAlignment="1">
      <alignment horizontal="left" vertical="center" wrapText="1"/>
    </xf>
    <xf numFmtId="0" fontId="25" fillId="0" borderId="0" xfId="0" applyFont="1" applyAlignment="1">
      <alignment horizontal="right"/>
    </xf>
    <xf numFmtId="0" fontId="63" fillId="4" borderId="3" xfId="0" applyFont="1" applyFill="1" applyBorder="1" applyAlignment="1">
      <alignment horizontal="center" vertical="center" wrapText="1"/>
    </xf>
    <xf numFmtId="0" fontId="63" fillId="4" borderId="12" xfId="0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52" fillId="4" borderId="1" xfId="0" applyFont="1" applyFill="1" applyBorder="1" applyAlignment="1">
      <alignment horizontal="center" vertical="center" wrapText="1"/>
    </xf>
    <xf numFmtId="0" fontId="52" fillId="4" borderId="3" xfId="0" applyFont="1" applyFill="1" applyBorder="1" applyAlignment="1">
      <alignment horizontal="center" vertical="center" wrapText="1"/>
    </xf>
    <xf numFmtId="0" fontId="52" fillId="4" borderId="13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/>
    </xf>
    <xf numFmtId="0" fontId="19" fillId="4" borderId="13" xfId="0" applyFont="1" applyFill="1" applyBorder="1"/>
    <xf numFmtId="0" fontId="19" fillId="4" borderId="12" xfId="0" applyFont="1" applyFill="1" applyBorder="1"/>
    <xf numFmtId="0" fontId="14" fillId="4" borderId="1" xfId="0" applyFont="1" applyFill="1" applyBorder="1" applyAlignment="1">
      <alignment horizontal="center" vertical="center"/>
    </xf>
    <xf numFmtId="3" fontId="13" fillId="0" borderId="11" xfId="0" applyNumberFormat="1" applyFont="1" applyBorder="1" applyAlignment="1">
      <alignment horizontal="center"/>
    </xf>
    <xf numFmtId="0" fontId="58" fillId="5" borderId="1" xfId="0" applyFont="1" applyFill="1" applyBorder="1" applyAlignment="1">
      <alignment horizontal="center" vertical="center" wrapText="1"/>
    </xf>
    <xf numFmtId="0" fontId="75" fillId="5" borderId="1" xfId="0" applyFont="1" applyFill="1" applyBorder="1" applyAlignment="1">
      <alignment horizontal="center" vertical="center" wrapText="1"/>
    </xf>
    <xf numFmtId="0" fontId="73" fillId="0" borderId="0" xfId="0" applyFont="1" applyAlignment="1">
      <alignment horizontal="center"/>
    </xf>
    <xf numFmtId="0" fontId="58" fillId="5" borderId="7" xfId="0" applyFont="1" applyFill="1" applyBorder="1" applyAlignment="1">
      <alignment horizontal="center" vertical="center" wrapText="1"/>
    </xf>
    <xf numFmtId="0" fontId="58" fillId="5" borderId="2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0" fillId="4" borderId="21" xfId="0" applyFont="1" applyFill="1" applyBorder="1" applyAlignment="1">
      <alignment horizontal="center" vertical="center" wrapText="1"/>
    </xf>
    <xf numFmtId="0" fontId="20" fillId="4" borderId="22" xfId="0" applyFont="1" applyFill="1" applyBorder="1" applyAlignment="1">
      <alignment horizontal="center" vertical="center" wrapText="1"/>
    </xf>
    <xf numFmtId="3" fontId="19" fillId="4" borderId="23" xfId="0" applyNumberFormat="1" applyFont="1" applyFill="1" applyBorder="1" applyAlignment="1">
      <alignment horizontal="center" vertical="center" wrapText="1"/>
    </xf>
    <xf numFmtId="3" fontId="19" fillId="4" borderId="24" xfId="0" applyNumberFormat="1" applyFont="1" applyFill="1" applyBorder="1" applyAlignment="1">
      <alignment horizontal="center" vertical="center" wrapText="1"/>
    </xf>
    <xf numFmtId="3" fontId="19" fillId="4" borderId="25" xfId="0" applyNumberFormat="1" applyFont="1" applyFill="1" applyBorder="1" applyAlignment="1">
      <alignment horizontal="center" vertical="center" wrapText="1"/>
    </xf>
    <xf numFmtId="0" fontId="31" fillId="0" borderId="0" xfId="0" applyFont="1"/>
    <xf numFmtId="0" fontId="32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33" fillId="0" borderId="7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69" fillId="0" borderId="0" xfId="0" applyFont="1" applyAlignment="1">
      <alignment horizontal="center" wrapText="1"/>
    </xf>
    <xf numFmtId="0" fontId="52" fillId="0" borderId="3" xfId="0" applyFont="1" applyBorder="1" applyAlignment="1">
      <alignment horizontal="center" wrapText="1"/>
    </xf>
    <xf numFmtId="0" fontId="52" fillId="0" borderId="12" xfId="0" applyFont="1" applyBorder="1" applyAlignment="1">
      <alignment horizontal="center" wrapText="1"/>
    </xf>
    <xf numFmtId="0" fontId="70" fillId="0" borderId="0" xfId="0" applyFont="1" applyAlignment="1">
      <alignment horizontal="center"/>
    </xf>
    <xf numFmtId="0" fontId="52" fillId="0" borderId="1" xfId="0" applyFont="1" applyBorder="1" applyAlignment="1">
      <alignment horizontal="center" wrapText="1"/>
    </xf>
    <xf numFmtId="0" fontId="52" fillId="0" borderId="7" xfId="0" applyFont="1" applyBorder="1" applyAlignment="1">
      <alignment horizontal="center" wrapText="1"/>
    </xf>
    <xf numFmtId="0" fontId="52" fillId="0" borderId="2" xfId="0" applyFont="1" applyBorder="1" applyAlignment="1">
      <alignment horizontal="center" wrapText="1"/>
    </xf>
    <xf numFmtId="0" fontId="18" fillId="9" borderId="18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/>
    </xf>
    <xf numFmtId="0" fontId="21" fillId="0" borderId="1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7" fillId="9" borderId="18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right" vertical="center" wrapText="1"/>
    </xf>
    <xf numFmtId="0" fontId="14" fillId="4" borderId="13" xfId="0" applyFont="1" applyFill="1" applyBorder="1" applyAlignment="1">
      <alignment horizontal="right" vertical="center" wrapText="1"/>
    </xf>
    <xf numFmtId="0" fontId="14" fillId="4" borderId="12" xfId="0" applyFont="1" applyFill="1" applyBorder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3" fontId="19" fillId="4" borderId="17" xfId="0" applyNumberFormat="1" applyFont="1" applyFill="1" applyBorder="1" applyAlignment="1">
      <alignment horizontal="center" vertical="center"/>
    </xf>
    <xf numFmtId="3" fontId="19" fillId="4" borderId="27" xfId="0" applyNumberFormat="1" applyFont="1" applyFill="1" applyBorder="1" applyAlignment="1">
      <alignment horizontal="center" vertical="center"/>
    </xf>
    <xf numFmtId="0" fontId="34" fillId="16" borderId="7" xfId="9" applyFont="1" applyFill="1" applyBorder="1" applyAlignment="1">
      <alignment horizontal="center"/>
    </xf>
    <xf numFmtId="0" fontId="34" fillId="16" borderId="2" xfId="9" applyFont="1" applyFill="1" applyBorder="1" applyAlignment="1">
      <alignment horizontal="center"/>
    </xf>
    <xf numFmtId="0" fontId="64" fillId="0" borderId="0" xfId="0" applyFont="1" applyAlignment="1">
      <alignment horizontal="center"/>
    </xf>
    <xf numFmtId="0" fontId="34" fillId="16" borderId="7" xfId="9" applyFont="1" applyFill="1" applyBorder="1" applyAlignment="1">
      <alignment horizontal="center" vertical="center"/>
    </xf>
    <xf numFmtId="0" fontId="34" fillId="16" borderId="2" xfId="9" applyFont="1" applyFill="1" applyBorder="1" applyAlignment="1">
      <alignment horizontal="center" vertical="center"/>
    </xf>
    <xf numFmtId="0" fontId="52" fillId="16" borderId="3" xfId="9" applyFont="1" applyFill="1" applyBorder="1" applyAlignment="1">
      <alignment horizontal="center" vertical="center" wrapText="1"/>
    </xf>
    <xf numFmtId="0" fontId="52" fillId="16" borderId="13" xfId="9" applyFont="1" applyFill="1" applyBorder="1" applyAlignment="1">
      <alignment horizontal="center" vertical="center" wrapText="1"/>
    </xf>
    <xf numFmtId="0" fontId="52" fillId="16" borderId="12" xfId="9" applyFont="1" applyFill="1" applyBorder="1" applyAlignment="1">
      <alignment horizontal="center" vertical="center" wrapText="1"/>
    </xf>
    <xf numFmtId="0" fontId="52" fillId="16" borderId="1" xfId="9" applyFont="1" applyFill="1" applyBorder="1" applyAlignment="1">
      <alignment horizontal="center" vertical="center" textRotation="90" wrapText="1"/>
    </xf>
    <xf numFmtId="0" fontId="52" fillId="16" borderId="1" xfId="9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62" fillId="4" borderId="1" xfId="0" applyFont="1" applyFill="1" applyBorder="1" applyAlignment="1">
      <alignment horizontal="center" vertical="center" wrapText="1"/>
    </xf>
    <xf numFmtId="166" fontId="60" fillId="0" borderId="0" xfId="1" applyNumberFormat="1" applyFont="1" applyAlignment="1">
      <alignment horizontal="center"/>
    </xf>
    <xf numFmtId="0" fontId="62" fillId="12" borderId="3" xfId="0" applyFont="1" applyFill="1" applyBorder="1" applyAlignment="1">
      <alignment horizontal="center"/>
    </xf>
    <xf numFmtId="0" fontId="62" fillId="12" borderId="12" xfId="0" applyFont="1" applyFill="1" applyBorder="1" applyAlignment="1">
      <alignment horizontal="center"/>
    </xf>
    <xf numFmtId="0" fontId="61" fillId="0" borderId="0" xfId="0" applyFont="1" applyAlignment="1">
      <alignment horizontal="center"/>
    </xf>
    <xf numFmtId="0" fontId="62" fillId="16" borderId="3" xfId="0" applyFont="1" applyFill="1" applyBorder="1" applyAlignment="1">
      <alignment horizontal="center" vertical="center"/>
    </xf>
    <xf numFmtId="0" fontId="62" fillId="16" borderId="12" xfId="0" applyFont="1" applyFill="1" applyBorder="1" applyAlignment="1">
      <alignment horizontal="center" vertical="center"/>
    </xf>
    <xf numFmtId="0" fontId="52" fillId="0" borderId="3" xfId="0" applyFont="1" applyBorder="1" applyAlignment="1">
      <alignment horizontal="center" vertical="center" wrapText="1"/>
    </xf>
    <xf numFmtId="0" fontId="52" fillId="0" borderId="12" xfId="0" applyFont="1" applyBorder="1" applyAlignment="1">
      <alignment horizontal="center" vertical="center" wrapText="1"/>
    </xf>
    <xf numFmtId="0" fontId="52" fillId="0" borderId="3" xfId="0" applyFont="1" applyBorder="1" applyAlignment="1">
      <alignment horizontal="center" vertical="center"/>
    </xf>
    <xf numFmtId="0" fontId="52" fillId="0" borderId="12" xfId="0" applyFont="1" applyBorder="1" applyAlignment="1">
      <alignment horizontal="center" vertical="center"/>
    </xf>
    <xf numFmtId="0" fontId="52" fillId="12" borderId="3" xfId="0" applyFont="1" applyFill="1" applyBorder="1" applyAlignment="1">
      <alignment horizontal="center"/>
    </xf>
    <xf numFmtId="0" fontId="52" fillId="12" borderId="12" xfId="0" applyFont="1" applyFill="1" applyBorder="1" applyAlignment="1">
      <alignment horizontal="center"/>
    </xf>
    <xf numFmtId="3" fontId="29" fillId="0" borderId="0" xfId="0" applyNumberFormat="1" applyFont="1" applyAlignment="1">
      <alignment horizontal="right"/>
    </xf>
    <xf numFmtId="0" fontId="14" fillId="0" borderId="26" xfId="0" applyFont="1" applyBorder="1" applyAlignment="1">
      <alignment horizontal="center"/>
    </xf>
    <xf numFmtId="0" fontId="14" fillId="4" borderId="23" xfId="0" applyFont="1" applyFill="1" applyBorder="1" applyAlignment="1">
      <alignment horizontal="right"/>
    </xf>
    <xf numFmtId="0" fontId="14" fillId="4" borderId="24" xfId="0" applyFont="1" applyFill="1" applyBorder="1" applyAlignment="1">
      <alignment horizontal="right"/>
    </xf>
    <xf numFmtId="0" fontId="14" fillId="4" borderId="25" xfId="0" applyFont="1" applyFill="1" applyBorder="1" applyAlignment="1">
      <alignment horizontal="right"/>
    </xf>
    <xf numFmtId="0" fontId="19" fillId="4" borderId="3" xfId="0" applyFont="1" applyFill="1" applyBorder="1" applyAlignment="1">
      <alignment horizontal="right" vertical="center" wrapText="1"/>
    </xf>
    <xf numFmtId="0" fontId="19" fillId="4" borderId="13" xfId="0" applyFont="1" applyFill="1" applyBorder="1" applyAlignment="1">
      <alignment horizontal="right" vertical="center" wrapText="1"/>
    </xf>
    <xf numFmtId="0" fontId="19" fillId="4" borderId="12" xfId="0" applyFont="1" applyFill="1" applyBorder="1" applyAlignment="1">
      <alignment horizontal="right" vertical="center" wrapText="1"/>
    </xf>
    <xf numFmtId="0" fontId="62" fillId="12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11" xfId="0" applyFont="1" applyBorder="1" applyAlignment="1">
      <alignment horizontal="right"/>
    </xf>
    <xf numFmtId="0" fontId="20" fillId="0" borderId="1" xfId="0" applyFont="1" applyBorder="1" applyAlignment="1">
      <alignment horizontal="left" vertical="center"/>
    </xf>
    <xf numFmtId="3" fontId="20" fillId="0" borderId="3" xfId="0" applyNumberFormat="1" applyFont="1" applyBorder="1" applyAlignment="1">
      <alignment horizontal="center" vertical="center"/>
    </xf>
    <xf numFmtId="3" fontId="20" fillId="0" borderId="12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34" fillId="0" borderId="3" xfId="0" applyFont="1" applyBorder="1" applyAlignment="1">
      <alignment horizontal="left" vertical="center" wrapText="1"/>
    </xf>
    <xf numFmtId="0" fontId="34" fillId="0" borderId="12" xfId="0" applyFont="1" applyBorder="1" applyAlignment="1">
      <alignment horizontal="left" vertical="center" wrapText="1"/>
    </xf>
    <xf numFmtId="0" fontId="20" fillId="17" borderId="3" xfId="0" applyFont="1" applyFill="1" applyBorder="1" applyAlignment="1">
      <alignment horizontal="center"/>
    </xf>
    <xf numFmtId="0" fontId="20" fillId="17" borderId="12" xfId="0" applyFont="1" applyFill="1" applyBorder="1" applyAlignment="1">
      <alignment horizontal="center"/>
    </xf>
    <xf numFmtId="3" fontId="20" fillId="17" borderId="3" xfId="0" applyNumberFormat="1" applyFont="1" applyFill="1" applyBorder="1" applyAlignment="1">
      <alignment horizontal="center"/>
    </xf>
    <xf numFmtId="3" fontId="20" fillId="17" borderId="12" xfId="0" applyNumberFormat="1" applyFont="1" applyFill="1" applyBorder="1" applyAlignment="1">
      <alignment horizontal="center"/>
    </xf>
    <xf numFmtId="0" fontId="20" fillId="17" borderId="3" xfId="0" applyFont="1" applyFill="1" applyBorder="1" applyAlignment="1">
      <alignment horizontal="center" vertical="center"/>
    </xf>
    <xf numFmtId="0" fontId="20" fillId="17" borderId="12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17" borderId="3" xfId="0" applyFont="1" applyFill="1" applyBorder="1" applyAlignment="1">
      <alignment horizontal="center" vertical="center" wrapText="1"/>
    </xf>
    <xf numFmtId="0" fontId="20" fillId="17" borderId="12" xfId="0" applyFont="1" applyFill="1" applyBorder="1" applyAlignment="1">
      <alignment horizontal="center" vertical="center" wrapText="1"/>
    </xf>
    <xf numFmtId="3" fontId="20" fillId="17" borderId="3" xfId="0" applyNumberFormat="1" applyFont="1" applyFill="1" applyBorder="1" applyAlignment="1">
      <alignment horizontal="center" wrapText="1"/>
    </xf>
    <xf numFmtId="3" fontId="20" fillId="17" borderId="12" xfId="0" applyNumberFormat="1" applyFont="1" applyFill="1" applyBorder="1" applyAlignment="1">
      <alignment horizontal="center" wrapText="1"/>
    </xf>
    <xf numFmtId="0" fontId="36" fillId="0" borderId="0" xfId="0" applyFont="1" applyAlignment="1">
      <alignment horizontal="center"/>
    </xf>
    <xf numFmtId="0" fontId="36" fillId="0" borderId="1" xfId="0" applyFont="1" applyBorder="1" applyAlignment="1">
      <alignment horizontal="left"/>
    </xf>
    <xf numFmtId="0" fontId="37" fillId="11" borderId="1" xfId="0" applyFont="1" applyFill="1" applyBorder="1" applyAlignment="1">
      <alignment horizontal="center"/>
    </xf>
    <xf numFmtId="164" fontId="38" fillId="12" borderId="1" xfId="0" applyNumberFormat="1" applyFont="1" applyFill="1" applyBorder="1" applyAlignment="1">
      <alignment horizontal="center" vertical="center"/>
    </xf>
    <xf numFmtId="0" fontId="36" fillId="14" borderId="1" xfId="0" applyFont="1" applyFill="1" applyBorder="1" applyAlignment="1">
      <alignment horizontal="left"/>
    </xf>
    <xf numFmtId="0" fontId="36" fillId="0" borderId="3" xfId="0" applyFont="1" applyBorder="1" applyAlignment="1">
      <alignment horizontal="left" vertical="center"/>
    </xf>
    <xf numFmtId="0" fontId="36" fillId="0" borderId="12" xfId="0" applyFont="1" applyBorder="1" applyAlignment="1">
      <alignment horizontal="left" vertical="center"/>
    </xf>
    <xf numFmtId="0" fontId="36" fillId="0" borderId="3" xfId="0" applyFont="1" applyBorder="1" applyAlignment="1">
      <alignment horizontal="left"/>
    </xf>
    <xf numFmtId="0" fontId="36" fillId="0" borderId="12" xfId="0" applyFont="1" applyBorder="1" applyAlignment="1">
      <alignment horizontal="left"/>
    </xf>
    <xf numFmtId="0" fontId="76" fillId="0" borderId="0" xfId="0" applyFont="1" applyAlignment="1">
      <alignment horizontal="center"/>
    </xf>
    <xf numFmtId="2" fontId="77" fillId="0" borderId="0" xfId="0" applyNumberFormat="1" applyFont="1" applyAlignment="1">
      <alignment horizontal="center" vertical="center" wrapText="1"/>
    </xf>
    <xf numFmtId="0" fontId="77" fillId="0" borderId="0" xfId="0" applyFont="1" applyAlignment="1">
      <alignment horizontal="center"/>
    </xf>
    <xf numFmtId="0" fontId="61" fillId="2" borderId="41" xfId="25" applyFont="1" applyFill="1" applyBorder="1" applyAlignment="1">
      <alignment horizontal="center"/>
    </xf>
    <xf numFmtId="0" fontId="61" fillId="2" borderId="42" xfId="25" applyFont="1" applyFill="1" applyBorder="1" applyAlignment="1">
      <alignment horizontal="center"/>
    </xf>
    <xf numFmtId="0" fontId="148" fillId="2" borderId="0" xfId="25" applyFont="1" applyFill="1" applyAlignment="1">
      <alignment horizontal="left" vertical="center" wrapText="1"/>
    </xf>
    <xf numFmtId="0" fontId="54" fillId="13" borderId="1" xfId="25" applyFont="1" applyFill="1" applyBorder="1" applyAlignment="1">
      <alignment horizontal="center" vertical="center" wrapText="1"/>
    </xf>
    <xf numFmtId="0" fontId="53" fillId="13" borderId="1" xfId="25" applyFont="1" applyFill="1" applyBorder="1" applyAlignment="1">
      <alignment horizontal="center" vertical="center" wrapText="1"/>
    </xf>
    <xf numFmtId="0" fontId="87" fillId="13" borderId="7" xfId="25" applyFont="1" applyFill="1" applyBorder="1" applyAlignment="1">
      <alignment horizontal="center" vertical="center" wrapText="1"/>
    </xf>
    <xf numFmtId="0" fontId="87" fillId="13" borderId="15" xfId="25" applyFont="1" applyFill="1" applyBorder="1" applyAlignment="1">
      <alignment horizontal="center" vertical="center" wrapText="1"/>
    </xf>
    <xf numFmtId="0" fontId="87" fillId="13" borderId="2" xfId="25" applyFont="1" applyFill="1" applyBorder="1" applyAlignment="1">
      <alignment horizontal="center" vertical="center" wrapText="1"/>
    </xf>
    <xf numFmtId="0" fontId="61" fillId="2" borderId="40" xfId="0" applyFont="1" applyFill="1" applyBorder="1" applyAlignment="1">
      <alignment horizontal="center"/>
    </xf>
    <xf numFmtId="0" fontId="148" fillId="2" borderId="0" xfId="0" applyFont="1" applyFill="1" applyAlignment="1">
      <alignment horizontal="left" vertical="center" wrapText="1"/>
    </xf>
    <xf numFmtId="0" fontId="48" fillId="13" borderId="7" xfId="0" applyFont="1" applyFill="1" applyBorder="1" applyAlignment="1">
      <alignment horizontal="center" vertical="center" wrapText="1"/>
    </xf>
    <xf numFmtId="0" fontId="48" fillId="13" borderId="15" xfId="0" applyFont="1" applyFill="1" applyBorder="1" applyAlignment="1">
      <alignment horizontal="center" vertical="center" wrapText="1"/>
    </xf>
    <xf numFmtId="0" fontId="48" fillId="13" borderId="2" xfId="0" applyFont="1" applyFill="1" applyBorder="1" applyAlignment="1">
      <alignment horizontal="center" vertical="center" wrapText="1"/>
    </xf>
    <xf numFmtId="0" fontId="48" fillId="13" borderId="1" xfId="0" applyFont="1" applyFill="1" applyBorder="1" applyAlignment="1">
      <alignment horizontal="center" vertical="center" wrapText="1"/>
    </xf>
    <xf numFmtId="166" fontId="84" fillId="2" borderId="40" xfId="2038" applyNumberFormat="1" applyFont="1" applyFill="1" applyBorder="1" applyAlignment="1">
      <alignment horizontal="center"/>
    </xf>
    <xf numFmtId="166" fontId="84" fillId="2" borderId="43" xfId="2038" applyNumberFormat="1" applyFont="1" applyFill="1" applyBorder="1" applyAlignment="1">
      <alignment horizontal="center"/>
    </xf>
    <xf numFmtId="0" fontId="60" fillId="2" borderId="0" xfId="0" applyFont="1" applyFill="1" applyAlignment="1">
      <alignment horizontal="left" vertical="center" wrapText="1"/>
    </xf>
    <xf numFmtId="166" fontId="84" fillId="13" borderId="7" xfId="2038" applyNumberFormat="1" applyFont="1" applyFill="1" applyBorder="1" applyAlignment="1">
      <alignment horizontal="center" vertical="center"/>
    </xf>
    <xf numFmtId="166" fontId="84" fillId="13" borderId="15" xfId="2038" applyNumberFormat="1" applyFont="1" applyFill="1" applyBorder="1" applyAlignment="1">
      <alignment horizontal="center" vertical="center"/>
    </xf>
    <xf numFmtId="166" fontId="84" fillId="13" borderId="2" xfId="2038" applyNumberFormat="1" applyFont="1" applyFill="1" applyBorder="1" applyAlignment="1">
      <alignment horizontal="center" vertical="center"/>
    </xf>
    <xf numFmtId="166" fontId="84" fillId="13" borderId="1" xfId="2038" applyNumberFormat="1" applyFont="1" applyFill="1" applyBorder="1" applyAlignment="1">
      <alignment horizontal="center" vertical="center"/>
    </xf>
    <xf numFmtId="0" fontId="57" fillId="0" borderId="15" xfId="0" applyFont="1" applyBorder="1" applyAlignment="1">
      <alignment horizontal="center" vertical="center" wrapText="1"/>
    </xf>
    <xf numFmtId="0" fontId="57" fillId="0" borderId="2" xfId="0" applyFont="1" applyBorder="1" applyAlignment="1">
      <alignment horizontal="center" vertical="center" wrapText="1"/>
    </xf>
    <xf numFmtId="0" fontId="57" fillId="0" borderId="15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/>
    </xf>
    <xf numFmtId="0" fontId="57" fillId="0" borderId="15" xfId="0" applyFont="1" applyBorder="1" applyAlignment="1">
      <alignment horizontal="left" vertical="center" wrapText="1"/>
    </xf>
    <xf numFmtId="0" fontId="57" fillId="0" borderId="2" xfId="0" applyFont="1" applyBorder="1" applyAlignment="1">
      <alignment horizontal="left" vertical="center" wrapText="1"/>
    </xf>
    <xf numFmtId="0" fontId="57" fillId="0" borderId="15" xfId="0" applyFont="1" applyBorder="1" applyAlignment="1">
      <alignment horizontal="left" vertical="center"/>
    </xf>
    <xf numFmtId="0" fontId="57" fillId="0" borderId="2" xfId="0" applyFont="1" applyBorder="1" applyAlignment="1">
      <alignment horizontal="left" vertical="center"/>
    </xf>
    <xf numFmtId="0" fontId="84" fillId="13" borderId="1" xfId="0" applyFont="1" applyFill="1" applyBorder="1" applyAlignment="1">
      <alignment horizontal="center"/>
    </xf>
    <xf numFmtId="43" fontId="74" fillId="2" borderId="0" xfId="1" applyFont="1" applyFill="1" applyAlignment="1">
      <alignment vertical="center"/>
    </xf>
    <xf numFmtId="0" fontId="82" fillId="2" borderId="0" xfId="0" applyFont="1" applyFill="1" applyAlignment="1">
      <alignment horizontal="center" vertical="center"/>
    </xf>
    <xf numFmtId="199" fontId="11" fillId="47" borderId="0" xfId="0" applyNumberFormat="1" applyFont="1" applyFill="1"/>
    <xf numFmtId="0" fontId="11" fillId="47" borderId="0" xfId="0" applyFont="1" applyFill="1"/>
    <xf numFmtId="3" fontId="11" fillId="47" borderId="1" xfId="0" applyNumberFormat="1" applyFont="1" applyFill="1" applyBorder="1" applyAlignment="1">
      <alignment horizontal="center" vertical="center" wrapText="1"/>
    </xf>
    <xf numFmtId="0" fontId="11" fillId="47" borderId="1" xfId="0" applyFont="1" applyFill="1" applyBorder="1" applyAlignment="1">
      <alignment horizontal="center" wrapText="1"/>
    </xf>
    <xf numFmtId="3" fontId="11" fillId="47" borderId="1" xfId="0" applyNumberFormat="1" applyFont="1" applyFill="1" applyBorder="1" applyAlignment="1">
      <alignment horizontal="center"/>
    </xf>
    <xf numFmtId="0" fontId="11" fillId="47" borderId="1" xfId="0" applyFont="1" applyFill="1" applyBorder="1" applyAlignment="1">
      <alignment horizontal="center"/>
    </xf>
    <xf numFmtId="3" fontId="11" fillId="47" borderId="1" xfId="0" applyNumberFormat="1" applyFont="1" applyFill="1" applyBorder="1" applyAlignment="1">
      <alignment horizontal="center" vertical="center"/>
    </xf>
    <xf numFmtId="0" fontId="11" fillId="47" borderId="1" xfId="0" applyFont="1" applyFill="1" applyBorder="1" applyAlignment="1">
      <alignment horizontal="center" vertical="center"/>
    </xf>
    <xf numFmtId="0" fontId="11" fillId="47" borderId="1" xfId="0" applyFont="1" applyFill="1" applyBorder="1"/>
    <xf numFmtId="199" fontId="52" fillId="47" borderId="1" xfId="8013" applyNumberFormat="1" applyFont="1" applyFill="1" applyBorder="1" applyAlignment="1">
      <alignment horizontal="center" vertical="center" wrapText="1"/>
    </xf>
    <xf numFmtId="199" fontId="52" fillId="47" borderId="1" xfId="8191" applyNumberFormat="1" applyFont="1" applyFill="1" applyBorder="1" applyAlignment="1">
      <alignment horizontal="center" vertical="center" wrapText="1"/>
    </xf>
    <xf numFmtId="166" fontId="52" fillId="47" borderId="1" xfId="8014" applyNumberFormat="1" applyFont="1" applyFill="1" applyBorder="1" applyAlignment="1">
      <alignment horizontal="center" vertical="center" wrapText="1"/>
    </xf>
    <xf numFmtId="0" fontId="52" fillId="47" borderId="1" xfId="0" applyFont="1" applyFill="1" applyBorder="1" applyAlignment="1">
      <alignment horizontal="center" vertical="center" wrapText="1"/>
    </xf>
    <xf numFmtId="166" fontId="11" fillId="47" borderId="1" xfId="1" applyNumberFormat="1" applyFont="1" applyFill="1" applyBorder="1" applyAlignment="1">
      <alignment horizontal="center" vertical="center" wrapText="1"/>
    </xf>
    <xf numFmtId="0" fontId="11" fillId="47" borderId="1" xfId="0" applyFont="1" applyFill="1" applyBorder="1" applyAlignment="1">
      <alignment horizontal="center" vertical="center" wrapText="1"/>
    </xf>
    <xf numFmtId="199" fontId="11" fillId="47" borderId="1" xfId="1" applyNumberFormat="1" applyFont="1" applyFill="1" applyBorder="1" applyAlignment="1">
      <alignment horizontal="center" vertical="center" wrapText="1"/>
    </xf>
    <xf numFmtId="199" fontId="11" fillId="47" borderId="1" xfId="8194" applyNumberFormat="1" applyFont="1" applyFill="1" applyBorder="1" applyAlignment="1">
      <alignment horizontal="center" vertical="center" wrapText="1"/>
    </xf>
    <xf numFmtId="199" fontId="11" fillId="47" borderId="1" xfId="8191" applyNumberFormat="1" applyFont="1" applyFill="1" applyBorder="1" applyAlignment="1">
      <alignment horizontal="center" vertical="center" wrapText="1"/>
    </xf>
    <xf numFmtId="0" fontId="11" fillId="47" borderId="1" xfId="8194" applyFont="1" applyFill="1" applyBorder="1" applyAlignment="1">
      <alignment horizontal="center" vertical="center" wrapText="1"/>
    </xf>
    <xf numFmtId="0" fontId="17" fillId="47" borderId="1" xfId="0" applyFont="1" applyFill="1" applyBorder="1" applyAlignment="1">
      <alignment horizontal="center" vertical="center" wrapText="1"/>
    </xf>
    <xf numFmtId="0" fontId="52" fillId="47" borderId="1" xfId="8013" applyFont="1" applyFill="1" applyBorder="1" applyAlignment="1">
      <alignment horizontal="center" vertical="center" wrapText="1"/>
    </xf>
    <xf numFmtId="199" fontId="154" fillId="47" borderId="1" xfId="2" applyNumberFormat="1" applyFont="1" applyFill="1" applyBorder="1" applyAlignment="1">
      <alignment horizontal="center" vertical="center" wrapText="1"/>
    </xf>
    <xf numFmtId="199" fontId="154" fillId="47" borderId="1" xfId="8" applyNumberFormat="1" applyFont="1" applyFill="1" applyBorder="1" applyAlignment="1">
      <alignment horizontal="center" vertical="center" wrapText="1"/>
    </xf>
    <xf numFmtId="199" fontId="151" fillId="47" borderId="1" xfId="2" applyNumberFormat="1" applyFont="1" applyFill="1" applyBorder="1" applyAlignment="1">
      <alignment horizontal="center" vertical="center" wrapText="1"/>
    </xf>
    <xf numFmtId="0" fontId="154" fillId="47" borderId="1" xfId="8" applyFont="1" applyFill="1" applyBorder="1" applyAlignment="1">
      <alignment horizontal="center" vertical="center" wrapText="1"/>
    </xf>
    <xf numFmtId="0" fontId="91" fillId="47" borderId="1" xfId="8013" applyFont="1" applyFill="1" applyBorder="1" applyAlignment="1">
      <alignment horizontal="center" vertical="center" wrapText="1"/>
    </xf>
    <xf numFmtId="43" fontId="71" fillId="16" borderId="18" xfId="1" applyFont="1" applyFill="1" applyBorder="1" applyAlignment="1">
      <alignment horizontal="center" vertical="center" wrapText="1"/>
    </xf>
    <xf numFmtId="43" fontId="71" fillId="2" borderId="18" xfId="1" applyFont="1" applyFill="1" applyBorder="1" applyAlignment="1">
      <alignment horizontal="center" vertical="center" wrapText="1"/>
    </xf>
    <xf numFmtId="43" fontId="71" fillId="2" borderId="0" xfId="1" applyFont="1" applyFill="1" applyBorder="1" applyAlignment="1">
      <alignment horizontal="center" vertical="center"/>
    </xf>
    <xf numFmtId="43" fontId="59" fillId="2" borderId="0" xfId="1" applyFont="1" applyFill="1" applyAlignment="1">
      <alignment horizontal="center" vertical="center"/>
    </xf>
  </cellXfs>
  <cellStyles count="8352">
    <cellStyle name="=C:\WINNT35\SYSTEM32\COMMAND.COM" xfId="37" xr:uid="{2FC66CBB-7F5A-43E1-937B-CA3163E4184B}"/>
    <cellStyle name="0,0_x000d__x000a_NA_x000d__x000a_" xfId="38" xr:uid="{88AA1F24-2A55-44E6-89F2-C19D60AFA740}"/>
    <cellStyle name="1 indent" xfId="39" xr:uid="{CB11A95A-3905-4943-A565-9CC5B9F1CBBF}"/>
    <cellStyle name="2 indents" xfId="40" xr:uid="{0B888D7E-E726-4B00-B6FC-DE0BF0252261}"/>
    <cellStyle name="20% - Accent1 10" xfId="41" xr:uid="{DC0CCA44-CF6A-4D37-9FFC-DBDF887AFE7B}"/>
    <cellStyle name="20% - Accent1 11" xfId="42" xr:uid="{DA6CA893-36E5-4B92-A705-16AD98E677B9}"/>
    <cellStyle name="20% - Accent1 12" xfId="43" xr:uid="{55DC49CF-36A4-4656-BD7F-F22CB3641151}"/>
    <cellStyle name="20% - Accent1 13" xfId="44" xr:uid="{4B56D45F-629C-48AA-BA08-55523567456E}"/>
    <cellStyle name="20% - Accent1 14" xfId="45" xr:uid="{CACD3576-7723-456A-AC81-A5A67C4497DC}"/>
    <cellStyle name="20% - Accent1 15" xfId="46" xr:uid="{E9ABABFD-C70F-4F7B-8342-1CF476EF199C}"/>
    <cellStyle name="20% - Accent1 16" xfId="47" xr:uid="{C3B745AC-A277-47DC-8C80-4F9EC1F2A295}"/>
    <cellStyle name="20% - Accent1 17" xfId="48" xr:uid="{25813ABD-207C-468F-B1F1-104B5690B2A8}"/>
    <cellStyle name="20% - Accent1 18" xfId="49" xr:uid="{B4077EE4-E648-427F-B2D1-319208478C77}"/>
    <cellStyle name="20% - Accent1 19" xfId="50" xr:uid="{3C1895C9-9DD6-4A6E-BF90-6397323E2D07}"/>
    <cellStyle name="20% - Accent1 2" xfId="51" xr:uid="{300BB6E7-5134-4A24-897C-FCB9E36DDA10}"/>
    <cellStyle name="20% - Accent1 2 10" xfId="52" xr:uid="{DE34F18F-FE8D-46F7-955F-D892EE0E2C05}"/>
    <cellStyle name="20% - Accent1 2 10 2" xfId="8035" xr:uid="{EDAA53EF-1BB6-4E5C-97DF-8E2EA3F2EA92}"/>
    <cellStyle name="20% - Accent1 2 10 3" xfId="8210" xr:uid="{52306C1E-937E-4ABA-8D72-24EAD24C5A93}"/>
    <cellStyle name="20% - Accent1 2 11" xfId="53" xr:uid="{594DABCD-8789-4AC1-B059-A88477FC1404}"/>
    <cellStyle name="20% - Accent1 2 11 2" xfId="8036" xr:uid="{032EADE0-135B-4A2B-ADBD-164441B8AD8F}"/>
    <cellStyle name="20% - Accent1 2 11 3" xfId="8211" xr:uid="{E86D8347-732C-4DEA-B11A-C7672D7C8F9E}"/>
    <cellStyle name="20% - Accent1 2 12" xfId="54" xr:uid="{E1CB6ACB-F932-4994-A3A8-90FC9EC13C6A}"/>
    <cellStyle name="20% - Accent1 2 12 2" xfId="8037" xr:uid="{E8DF273C-79DB-44E5-A4F8-5FEF64440F0E}"/>
    <cellStyle name="20% - Accent1 2 12 3" xfId="8212" xr:uid="{39C1B758-DAD4-4890-BDF2-C2EB710A9BBD}"/>
    <cellStyle name="20% - Accent1 2 13" xfId="55" xr:uid="{880DF7C5-A0C8-4356-92D9-1C696C41EA55}"/>
    <cellStyle name="20% - Accent1 2 13 2" xfId="8038" xr:uid="{C48259E1-6767-4A1B-B9E3-8D98DFC9D48B}"/>
    <cellStyle name="20% - Accent1 2 13 3" xfId="8213" xr:uid="{2F940CE8-7B5F-42AB-9026-16553BC8FB73}"/>
    <cellStyle name="20% - Accent1 2 14" xfId="56" xr:uid="{6F7EC498-6BD7-4C22-9392-06C97E66620D}"/>
    <cellStyle name="20% - Accent1 2 14 2" xfId="8039" xr:uid="{4B5FB54E-26F0-4109-8CD8-269DF895EE9E}"/>
    <cellStyle name="20% - Accent1 2 14 3" xfId="8214" xr:uid="{D6186681-B274-4352-9386-31571789DE28}"/>
    <cellStyle name="20% - Accent1 2 15" xfId="57" xr:uid="{985C52E4-C1BF-4563-80BE-3F18C95287B1}"/>
    <cellStyle name="20% - Accent1 2 15 2" xfId="8040" xr:uid="{10671AEB-CB47-4192-9FE3-4414DECE4622}"/>
    <cellStyle name="20% - Accent1 2 15 3" xfId="8215" xr:uid="{D4459F3E-9E53-4C3C-8F4C-9C60C35163ED}"/>
    <cellStyle name="20% - Accent1 2 16" xfId="58" xr:uid="{F475AC7F-63B4-4CF9-9837-B3B8981D69B2}"/>
    <cellStyle name="20% - Accent1 2 16 2" xfId="8041" xr:uid="{A8CD3737-A802-42E7-A25E-4CDFEEB0BF24}"/>
    <cellStyle name="20% - Accent1 2 16 3" xfId="8216" xr:uid="{FE675301-57DB-4F8D-9A33-936C923DC0EF}"/>
    <cellStyle name="20% - Accent1 2 17" xfId="59" xr:uid="{C74305D3-9367-43EE-8F0E-6B4CF2D6134A}"/>
    <cellStyle name="20% - Accent1 2 17 2" xfId="8042" xr:uid="{18D1C548-7522-41EC-8724-4F0ED3523BA3}"/>
    <cellStyle name="20% - Accent1 2 17 3" xfId="8217" xr:uid="{943CE710-D2E4-47FB-BED9-6A25ACB349E3}"/>
    <cellStyle name="20% - Accent1 2 18" xfId="60" xr:uid="{938E83AB-5474-41FA-98CD-8E3DF7DD3085}"/>
    <cellStyle name="20% - Accent1 2 18 2" xfId="8043" xr:uid="{FAAFD521-0EBA-44CA-A590-872E7A18FEBA}"/>
    <cellStyle name="20% - Accent1 2 18 3" xfId="8218" xr:uid="{B49A09D1-0EF8-49EA-BF71-B961CA3EE1A4}"/>
    <cellStyle name="20% - Accent1 2 19" xfId="61" xr:uid="{3B791860-D4A6-4809-9E12-17CB7840A38A}"/>
    <cellStyle name="20% - Accent1 2 19 2" xfId="8044" xr:uid="{5CEC78D0-C0E3-4FA1-843B-3B96CE7FB728}"/>
    <cellStyle name="20% - Accent1 2 19 3" xfId="8219" xr:uid="{116EEC66-C520-4CC3-AC47-3A2545D43A3F}"/>
    <cellStyle name="20% - Accent1 2 2" xfId="62" xr:uid="{13C7E099-243E-442D-93E1-C00A8F7CB56D}"/>
    <cellStyle name="20% - Accent1 2 2 2" xfId="63" xr:uid="{C8B45706-C8F3-4BB6-8590-17040477411B}"/>
    <cellStyle name="20% - Accent1 2 2 2 2" xfId="8045" xr:uid="{AA7AC578-E72A-4D72-A81F-6EE2A9C73E1B}"/>
    <cellStyle name="20% - Accent1 2 2 2 3" xfId="8220" xr:uid="{849972BE-FA84-47F5-92F8-E7A32D7C4C52}"/>
    <cellStyle name="20% - Accent1 2 2 3" xfId="64" xr:uid="{0B154B81-4453-4AE0-AF55-EDAED23D8A9A}"/>
    <cellStyle name="20% - Accent1 2 2 3 2" xfId="8046" xr:uid="{77B4B5D5-66B7-424A-8600-B0A897F2F662}"/>
    <cellStyle name="20% - Accent1 2 2 3 3" xfId="8221" xr:uid="{24189B1B-9A78-4AB8-AA08-DE5E510E8015}"/>
    <cellStyle name="20% - Accent1 2 20" xfId="65" xr:uid="{BD5E642D-E03D-418F-B46D-EEB34F384CDC}"/>
    <cellStyle name="20% - Accent1 2 20 2" xfId="8047" xr:uid="{3D137B7D-7DCF-450F-8751-82603BB51AE7}"/>
    <cellStyle name="20% - Accent1 2 20 3" xfId="8222" xr:uid="{5A88A6D7-5C38-4B8C-8385-DCEB51083CA8}"/>
    <cellStyle name="20% - Accent1 2 21" xfId="66" xr:uid="{5DA2708B-5BAA-48A3-A6F5-19A569E50481}"/>
    <cellStyle name="20% - Accent1 2 21 2" xfId="8048" xr:uid="{2973E06A-EA25-4467-92D4-A955C3451DDF}"/>
    <cellStyle name="20% - Accent1 2 21 3" xfId="8223" xr:uid="{A35190F5-7105-4EBD-88F6-2910C26D180B}"/>
    <cellStyle name="20% - Accent1 2 22" xfId="67" xr:uid="{69F227A7-2462-4089-9373-1D6752E79D78}"/>
    <cellStyle name="20% - Accent1 2 22 2" xfId="8049" xr:uid="{441857CD-BD05-422C-8B23-097F7621A1BB}"/>
    <cellStyle name="20% - Accent1 2 22 3" xfId="8224" xr:uid="{CA8C1938-DD9B-4425-8C87-BC3C5BF3A548}"/>
    <cellStyle name="20% - Accent1 2 23" xfId="68" xr:uid="{9363CD75-7094-4E53-B099-55A074A3D68B}"/>
    <cellStyle name="20% - Accent1 2 23 2" xfId="8050" xr:uid="{F1EC0B6C-6A29-4BB1-8E6B-4536B7CC7B58}"/>
    <cellStyle name="20% - Accent1 2 23 3" xfId="8225" xr:uid="{6169A3D5-2050-46B0-A1C8-008DC1A8D422}"/>
    <cellStyle name="20% - Accent1 2 24" xfId="69" xr:uid="{A70E40B9-24A3-4185-BDA2-2AEE882FB9C2}"/>
    <cellStyle name="20% - Accent1 2 24 2" xfId="8051" xr:uid="{E6C91CB3-410B-4A14-8EA7-3AA49CFDAA0B}"/>
    <cellStyle name="20% - Accent1 2 24 3" xfId="8226" xr:uid="{0726AD1D-7320-43E1-B849-D13C06B5B9FF}"/>
    <cellStyle name="20% - Accent1 2 25" xfId="70" xr:uid="{2BBF2434-F04B-4D53-936E-50A23A43D85D}"/>
    <cellStyle name="20% - Accent1 2 25 2" xfId="8052" xr:uid="{F5B80B87-FA1F-45CE-A6BF-666C66208019}"/>
    <cellStyle name="20% - Accent1 2 25 3" xfId="8227" xr:uid="{32EF17C3-5398-49D3-A5A6-19B0C024F360}"/>
    <cellStyle name="20% - Accent1 2 26" xfId="71" xr:uid="{9B40AFE0-CCE5-4CBB-87E3-4EEA81ED5526}"/>
    <cellStyle name="20% - Accent1 2 26 2" xfId="8053" xr:uid="{7E7FC767-6869-4716-8FC5-0A561B6BEA6A}"/>
    <cellStyle name="20% - Accent1 2 26 3" xfId="8228" xr:uid="{1749BC66-64EC-4F67-B8C9-47F6CFDF565E}"/>
    <cellStyle name="20% - Accent1 2 27" xfId="72" xr:uid="{4BA1AADD-941D-41F0-9C12-5C7A09BB0B22}"/>
    <cellStyle name="20% - Accent1 2 27 2" xfId="8054" xr:uid="{5288D27E-DB19-48D4-A7F0-E249807E57E5}"/>
    <cellStyle name="20% - Accent1 2 27 3" xfId="8229" xr:uid="{F45ADB63-D41B-4B9A-B321-B8BD449D92A5}"/>
    <cellStyle name="20% - Accent1 2 28" xfId="73" xr:uid="{F0B90CB1-2B45-4C33-80FE-70D989FA6647}"/>
    <cellStyle name="20% - Accent1 2 28 2" xfId="8055" xr:uid="{45269758-2AE0-4FB7-8B2E-95F9D23F3CAA}"/>
    <cellStyle name="20% - Accent1 2 28 3" xfId="8230" xr:uid="{30DC525C-7808-4004-A08C-3C21434887FE}"/>
    <cellStyle name="20% - Accent1 2 3" xfId="74" xr:uid="{06A03D98-EB82-44FF-B003-E6CD431D0262}"/>
    <cellStyle name="20% - Accent1 2 3 2" xfId="75" xr:uid="{D2453E82-230B-4FD8-A53E-38CD1FCD3D9C}"/>
    <cellStyle name="20% - Accent1 2 3 2 2" xfId="8056" xr:uid="{A3E3C335-6AD0-49EA-9FBF-CD74BFFA6946}"/>
    <cellStyle name="20% - Accent1 2 3 2 3" xfId="8231" xr:uid="{3440115F-F79B-4101-9E8A-DF0E2354FC64}"/>
    <cellStyle name="20% - Accent1 2 3 3" xfId="76" xr:uid="{253297B1-6FB6-4D55-A2CF-0F2992C074C3}"/>
    <cellStyle name="20% - Accent1 2 3 3 2" xfId="8057" xr:uid="{62359D38-0DCA-490B-851C-562E26FC1FD0}"/>
    <cellStyle name="20% - Accent1 2 3 3 3" xfId="8232" xr:uid="{A0F3F001-72C7-47E7-A460-FC756916FE33}"/>
    <cellStyle name="20% - Accent1 2 4" xfId="77" xr:uid="{1CCE5474-EE94-4CF5-852C-627BF2C01416}"/>
    <cellStyle name="20% - Accent1 2 4 2" xfId="78" xr:uid="{4BA85E03-3763-4C4A-BB9C-62F661DEE031}"/>
    <cellStyle name="20% - Accent1 2 4 2 2" xfId="8058" xr:uid="{4D726FCC-3FBD-40DF-BBF2-1C08BFDE69FE}"/>
    <cellStyle name="20% - Accent1 2 4 2 3" xfId="8233" xr:uid="{F3B286FF-B22B-49C1-B3A8-814248B93965}"/>
    <cellStyle name="20% - Accent1 2 4 3" xfId="79" xr:uid="{9BFD48EE-FEF2-4DBA-AACC-89153CD655B7}"/>
    <cellStyle name="20% - Accent1 2 4 3 2" xfId="8059" xr:uid="{590C3E35-078B-4838-85E6-AD163DDD70F1}"/>
    <cellStyle name="20% - Accent1 2 4 3 3" xfId="8234" xr:uid="{09D21EA9-C93F-4614-87AB-7A6E0A4D5796}"/>
    <cellStyle name="20% - Accent1 2 5" xfId="80" xr:uid="{A228B1E0-33B5-4698-832E-5CB152CC9483}"/>
    <cellStyle name="20% - Accent1 2 5 2" xfId="81" xr:uid="{37888465-96D2-4087-85B3-1A35D704F184}"/>
    <cellStyle name="20% - Accent1 2 5 2 2" xfId="8060" xr:uid="{6DCEFB1A-B453-40B4-B960-D3B46983013B}"/>
    <cellStyle name="20% - Accent1 2 5 2 3" xfId="8235" xr:uid="{06DD17C2-B13E-42C1-A931-2C36B98496A3}"/>
    <cellStyle name="20% - Accent1 2 5 3" xfId="82" xr:uid="{B873024E-875A-4221-BFAF-ED82B94910B2}"/>
    <cellStyle name="20% - Accent1 2 5 3 2" xfId="8061" xr:uid="{EBE9D15F-DE45-4DA9-9D00-0D2EAEC4FE5D}"/>
    <cellStyle name="20% - Accent1 2 5 3 3" xfId="8236" xr:uid="{5DF7FD18-8E28-42C4-B8E2-A67CB66D1766}"/>
    <cellStyle name="20% - Accent1 2 6" xfId="83" xr:uid="{C92A980F-1410-49C3-88A0-82F853E6CCC1}"/>
    <cellStyle name="20% - Accent1 2 6 2" xfId="84" xr:uid="{0B8AAFBC-104C-47C3-8BB8-4B62D4836BEF}"/>
    <cellStyle name="20% - Accent1 2 6 2 2" xfId="8062" xr:uid="{D76EF834-89CA-4670-A519-4CE7EEDB82F5}"/>
    <cellStyle name="20% - Accent1 2 6 2 3" xfId="8237" xr:uid="{12D312F0-9915-4366-A779-347C28EC2D90}"/>
    <cellStyle name="20% - Accent1 2 6 3" xfId="85" xr:uid="{FD5DCD23-4CA9-4790-A6EE-AE79A0FEC176}"/>
    <cellStyle name="20% - Accent1 2 6 3 2" xfId="8063" xr:uid="{8BAD8AF3-B61C-4646-87EA-6417DD25ED9B}"/>
    <cellStyle name="20% - Accent1 2 6 3 3" xfId="8238" xr:uid="{49740CE5-777C-4A3E-9380-1FCF5DEE6980}"/>
    <cellStyle name="20% - Accent1 2 7" xfId="86" xr:uid="{C7484952-DAAA-42C4-B06F-2544E95EE186}"/>
    <cellStyle name="20% - Accent1 2 7 2" xfId="87" xr:uid="{C98FA762-B10F-47E7-BE57-D390D6315718}"/>
    <cellStyle name="20% - Accent1 2 7 2 2" xfId="8064" xr:uid="{2F1A85AF-A49A-4BAD-AEF9-87661C03A942}"/>
    <cellStyle name="20% - Accent1 2 7 2 3" xfId="8239" xr:uid="{1A1BB2C4-9081-4BC7-911D-92857D8EA877}"/>
    <cellStyle name="20% - Accent1 2 7 3" xfId="88" xr:uid="{99A15D15-397A-4125-9EC2-B305034AB0D7}"/>
    <cellStyle name="20% - Accent1 2 7 3 2" xfId="8065" xr:uid="{ADEF99C0-2EAF-4FFA-B6BE-FB645352989F}"/>
    <cellStyle name="20% - Accent1 2 7 3 3" xfId="8240" xr:uid="{F081DF91-AA6B-431C-99D3-536F29B1DF88}"/>
    <cellStyle name="20% - Accent1 2 8" xfId="89" xr:uid="{240C8759-622B-4AA4-B085-883B9F8F81EE}"/>
    <cellStyle name="20% - Accent1 2 8 2" xfId="90" xr:uid="{BF66E9D2-5E26-46E9-9EF2-BDE5C6C22D1B}"/>
    <cellStyle name="20% - Accent1 2 8 2 2" xfId="8066" xr:uid="{349163BB-A390-4886-9EE0-85D14F42551A}"/>
    <cellStyle name="20% - Accent1 2 8 2 3" xfId="8241" xr:uid="{1415390E-2409-4F0A-AF60-52D7DCA3BF43}"/>
    <cellStyle name="20% - Accent1 2 8 3" xfId="91" xr:uid="{15D408FA-1950-478E-AB45-510E9D9576A4}"/>
    <cellStyle name="20% - Accent1 2 8 3 2" xfId="8067" xr:uid="{47EFA1E0-C03E-4AD7-A826-FE1E4EB31397}"/>
    <cellStyle name="20% - Accent1 2 8 3 3" xfId="8242" xr:uid="{4A86931A-9E28-46A2-B946-02139C782204}"/>
    <cellStyle name="20% - Accent1 2 9" xfId="92" xr:uid="{398AA85B-66FB-4144-ABB9-55852A8DD393}"/>
    <cellStyle name="20% - Accent1 2 9 2" xfId="8068" xr:uid="{D4A411D5-9721-42D8-BCBE-5D0B4D850B17}"/>
    <cellStyle name="20% - Accent1 2 9 3" xfId="8243" xr:uid="{FB28A5B8-33D4-487F-8F6A-4B3DE85E6411}"/>
    <cellStyle name="20% - Accent1 20" xfId="93" xr:uid="{E172C1FA-7E12-467C-8995-C5CAEBDF774A}"/>
    <cellStyle name="20% - Accent1 21" xfId="94" xr:uid="{34EBED3E-A778-4E85-8B7B-FA1030E42324}"/>
    <cellStyle name="20% - Accent1 22" xfId="95" xr:uid="{AD1DE08F-CA3A-4400-BB67-7763CBCAEFE7}"/>
    <cellStyle name="20% - Accent1 23" xfId="96" xr:uid="{14404416-2A8A-402A-8C00-DA10F8423D1A}"/>
    <cellStyle name="20% - Accent1 24" xfId="97" xr:uid="{BE85BE4D-9DBD-414B-819A-D0488AC217CE}"/>
    <cellStyle name="20% - Accent1 25" xfId="98" xr:uid="{A1346FF4-A292-4E21-BC5C-29F5EBE3567E}"/>
    <cellStyle name="20% - Accent1 26" xfId="99" xr:uid="{EFDEA975-A7F8-4916-9477-0E875B701C0A}"/>
    <cellStyle name="20% - Accent1 27" xfId="100" xr:uid="{0232EDAC-A612-4AC6-A8FF-F4140887A11B}"/>
    <cellStyle name="20% - Accent1 28" xfId="101" xr:uid="{30684DDE-2354-46A0-9B93-70C84EA00D56}"/>
    <cellStyle name="20% - Accent1 29" xfId="102" xr:uid="{8AF2BC89-0596-4E7C-8FAE-3FC675F9B87F}"/>
    <cellStyle name="20% - Accent1 3" xfId="103" xr:uid="{E7BA9BE1-5382-465D-9542-C10437DF336C}"/>
    <cellStyle name="20% - Accent1 30" xfId="104" xr:uid="{9F536BF6-06A6-47DD-BDF3-9EA836772114}"/>
    <cellStyle name="20% - Accent1 31" xfId="105" xr:uid="{BFC0C764-30CD-45CD-98A1-21FE1F592158}"/>
    <cellStyle name="20% - Accent1 32" xfId="106" xr:uid="{3511D92D-A472-4659-95A9-1901582F0FE8}"/>
    <cellStyle name="20% - Accent1 33" xfId="107" xr:uid="{198820BA-E3EE-47DE-8AEC-212786D6AB3D}"/>
    <cellStyle name="20% - Accent1 34" xfId="108" xr:uid="{2B83582A-2BB7-432B-96E0-95EE8C42EFD9}"/>
    <cellStyle name="20% - Accent1 35" xfId="109" xr:uid="{5E7C094F-1058-40B6-A689-1FC0673C31EA}"/>
    <cellStyle name="20% - Accent1 36" xfId="110" xr:uid="{4B399A27-651D-4AD9-A45E-11204B5D3602}"/>
    <cellStyle name="20% - Accent1 37" xfId="111" xr:uid="{98A0FEBC-34D2-433C-8418-D1DBFCFF8B46}"/>
    <cellStyle name="20% - Accent1 38" xfId="112" xr:uid="{4F0589D0-1A80-4721-9EB4-BCBCA4A9C921}"/>
    <cellStyle name="20% - Accent1 39" xfId="113" xr:uid="{FBDD56A8-F1EF-4D4C-A240-00B3F802CC9F}"/>
    <cellStyle name="20% - Accent1 4" xfId="114" xr:uid="{70707A48-5628-41B5-9D89-3F6283344F32}"/>
    <cellStyle name="20% - Accent1 40" xfId="115" xr:uid="{A35C703A-FDD2-4E52-8F6E-429BCDE69138}"/>
    <cellStyle name="20% - Accent1 41" xfId="116" xr:uid="{26E6E9CD-A3CD-49BB-A6FF-3BC9E7FAA518}"/>
    <cellStyle name="20% - Accent1 42" xfId="117" xr:uid="{F332D6A8-55FD-4590-A87E-A18444A66C74}"/>
    <cellStyle name="20% - Accent1 43" xfId="118" xr:uid="{E3960ADC-8A42-4F37-8CD9-32C1F23621B3}"/>
    <cellStyle name="20% - Accent1 44" xfId="119" xr:uid="{82E22B81-D0D3-4508-975D-D9E2F23BABA6}"/>
    <cellStyle name="20% - Accent1 45" xfId="120" xr:uid="{52AE56C3-AF74-4B73-8672-C8FBF51FBD30}"/>
    <cellStyle name="20% - Accent1 46" xfId="121" xr:uid="{01760ACA-EE37-4CD7-AA2F-EC9309092586}"/>
    <cellStyle name="20% - Accent1 47" xfId="122" xr:uid="{71C193F8-F8E2-46B5-AC87-DCF2E88C055B}"/>
    <cellStyle name="20% - Accent1 48" xfId="123" xr:uid="{EDEE63E8-FD4D-40B6-9A8A-28725B554FA3}"/>
    <cellStyle name="20% - Accent1 5" xfId="124" xr:uid="{42BCEAB5-64D5-46BE-9FDA-7D3AC25AD346}"/>
    <cellStyle name="20% - Accent1 6" xfId="125" xr:uid="{A4742764-6B81-4363-BD1E-671E448EBE0E}"/>
    <cellStyle name="20% - Accent1 7" xfId="126" xr:uid="{B2919F7C-23BC-4744-83EA-107F2094EC57}"/>
    <cellStyle name="20% - Accent1 8" xfId="127" xr:uid="{41AB31FA-BAD8-486C-AB18-8140FC1CA8C2}"/>
    <cellStyle name="20% - Accent1 9" xfId="128" xr:uid="{814AD754-8072-46DB-AA11-6AB10163ADAF}"/>
    <cellStyle name="20% - Accent2 10" xfId="129" xr:uid="{6FF9971B-90A7-4D7B-B87B-1018ABAEAA9F}"/>
    <cellStyle name="20% - Accent2 11" xfId="130" xr:uid="{A9071A81-AA43-4A7A-BBC7-D70C861BDE16}"/>
    <cellStyle name="20% - Accent2 12" xfId="131" xr:uid="{96ED502E-A63F-4FF9-986F-2359C039E2F5}"/>
    <cellStyle name="20% - Accent2 13" xfId="132" xr:uid="{EAE7C1C9-C1D6-441F-922A-A5585D5D4DB9}"/>
    <cellStyle name="20% - Accent2 14" xfId="133" xr:uid="{E2B3BE0C-49C0-4B6D-9312-840AF8772C71}"/>
    <cellStyle name="20% - Accent2 15" xfId="134" xr:uid="{9E2CFED4-807C-4605-AB5C-27D4B61BBA4E}"/>
    <cellStyle name="20% - Accent2 16" xfId="135" xr:uid="{113C43D4-4E84-4EFE-8ED6-9EBE3F73CC29}"/>
    <cellStyle name="20% - Accent2 17" xfId="136" xr:uid="{69764596-0125-41AA-97CA-9688FE3341E7}"/>
    <cellStyle name="20% - Accent2 18" xfId="137" xr:uid="{2DC49CDD-2144-406A-9C52-4F4CD0892090}"/>
    <cellStyle name="20% - Accent2 19" xfId="138" xr:uid="{9A7970D7-D1E5-470A-9F1D-D5C9392536F8}"/>
    <cellStyle name="20% - Accent2 2" xfId="139" xr:uid="{9574F597-9A13-4F5C-8ACE-1D042C872533}"/>
    <cellStyle name="20% - Accent2 2 2" xfId="140" xr:uid="{5DCC1CFF-498F-4B2A-847E-543568CA22D2}"/>
    <cellStyle name="20% - Accent2 2 3" xfId="141" xr:uid="{11D2D8CD-D086-46CC-9405-6CF5D2E2CA14}"/>
    <cellStyle name="20% - Accent2 2 4" xfId="142" xr:uid="{C7049591-C125-4F72-B4AB-68E6C6882D33}"/>
    <cellStyle name="20% - Accent2 2 5" xfId="143" xr:uid="{94B71901-C852-433B-A0F8-348C1D27DF0E}"/>
    <cellStyle name="20% - Accent2 2 6" xfId="144" xr:uid="{413B05BA-B87C-4E12-9D27-F2637196997C}"/>
    <cellStyle name="20% - Accent2 2 7" xfId="145" xr:uid="{E2C290A1-6431-4230-A9F9-4F7501BC2B07}"/>
    <cellStyle name="20% - Accent2 2 8" xfId="146" xr:uid="{BA42792E-E155-4C02-A990-4E041882B19B}"/>
    <cellStyle name="20% - Accent2 20" xfId="147" xr:uid="{A0CFF620-E163-44A6-835D-89E9A3072BFB}"/>
    <cellStyle name="20% - Accent2 21" xfId="148" xr:uid="{2FA48B97-1CF6-4DB7-9B11-C6D6D461D4BD}"/>
    <cellStyle name="20% - Accent2 22" xfId="149" xr:uid="{B6C1B78B-F5E4-4E72-B850-5658EF002806}"/>
    <cellStyle name="20% - Accent2 23" xfId="150" xr:uid="{412BEBEB-FF6F-43D0-8B1D-6595ED20FDEE}"/>
    <cellStyle name="20% - Accent2 24" xfId="151" xr:uid="{99D859EA-B17D-41B7-B6D4-FC4FEDF7F8D3}"/>
    <cellStyle name="20% - Accent2 25" xfId="152" xr:uid="{B992A520-FD34-462F-BE19-917D9202466F}"/>
    <cellStyle name="20% - Accent2 26" xfId="153" xr:uid="{01F2D83B-CE18-42D1-8F91-D4366B39CEE7}"/>
    <cellStyle name="20% - Accent2 27" xfId="154" xr:uid="{6EC99381-C46F-49E5-A099-BD19D0E6F094}"/>
    <cellStyle name="20% - Accent2 28" xfId="155" xr:uid="{4119A66F-CA42-49FD-B386-363EB4A7D338}"/>
    <cellStyle name="20% - Accent2 29" xfId="156" xr:uid="{D5EF1CC9-DFF6-4B64-84D3-E0B5DF795332}"/>
    <cellStyle name="20% - Accent2 3" xfId="157" xr:uid="{30599F6E-03E0-4202-89C4-2C60598E78C6}"/>
    <cellStyle name="20% - Accent2 30" xfId="158" xr:uid="{1BC532BA-E4D3-494F-BE50-7390D76DA958}"/>
    <cellStyle name="20% - Accent2 31" xfId="159" xr:uid="{5126A35A-CC3E-4650-89D5-D4056E1A99FA}"/>
    <cellStyle name="20% - Accent2 32" xfId="160" xr:uid="{48E9539E-59F6-48AC-9917-6FAC63B55C85}"/>
    <cellStyle name="20% - Accent2 33" xfId="161" xr:uid="{FD21C9E1-23FF-49CD-B373-2C5B11CD16BD}"/>
    <cellStyle name="20% - Accent2 34" xfId="162" xr:uid="{B083208E-45A1-4854-B58B-8CCC30A2E910}"/>
    <cellStyle name="20% - Accent2 35" xfId="163" xr:uid="{560CD774-7FDF-41DC-BC61-638C5BAE3C10}"/>
    <cellStyle name="20% - Accent2 36" xfId="164" xr:uid="{4392CB05-B50A-4FED-B7E0-4F835C3948DF}"/>
    <cellStyle name="20% - Accent2 37" xfId="165" xr:uid="{DBFB3F24-5A7D-4D1A-BF0E-E54429D8777C}"/>
    <cellStyle name="20% - Accent2 38" xfId="166" xr:uid="{2418ED38-215C-4063-9770-74D14934DBE3}"/>
    <cellStyle name="20% - Accent2 39" xfId="167" xr:uid="{944E0110-74D7-4C38-ADDC-71B8144B6721}"/>
    <cellStyle name="20% - Accent2 4" xfId="168" xr:uid="{01608CE5-78D6-46F4-8079-8B61BD66E861}"/>
    <cellStyle name="20% - Accent2 40" xfId="169" xr:uid="{67C33531-B32F-48E3-844C-93CA8B7423EB}"/>
    <cellStyle name="20% - Accent2 41" xfId="170" xr:uid="{8327AAE5-179F-4EB9-AED9-85C3E2F84D09}"/>
    <cellStyle name="20% - Accent2 42" xfId="171" xr:uid="{70CE2D17-B984-4D81-B95C-7895781DFBFE}"/>
    <cellStyle name="20% - Accent2 43" xfId="172" xr:uid="{C8904E85-FBEA-4158-AF4E-BAFA1AD3D889}"/>
    <cellStyle name="20% - Accent2 44" xfId="173" xr:uid="{2BB5477D-CF70-4CCE-B2AD-060F0C8A0133}"/>
    <cellStyle name="20% - Accent2 45" xfId="174" xr:uid="{FC995C82-8BCE-4287-A421-7FD72705E428}"/>
    <cellStyle name="20% - Accent2 46" xfId="175" xr:uid="{77A192CA-C5DC-45A5-B89C-75F88B758DD9}"/>
    <cellStyle name="20% - Accent2 47" xfId="176" xr:uid="{446C7CB0-19D4-42D2-B4DA-69F68DFC99BC}"/>
    <cellStyle name="20% - Accent2 48" xfId="177" xr:uid="{E7D8FE34-DAD9-4E10-9B4D-14A14A24FD1B}"/>
    <cellStyle name="20% - Accent2 5" xfId="178" xr:uid="{E311942B-A8DC-4062-9C06-64A802ABB810}"/>
    <cellStyle name="20% - Accent2 6" xfId="179" xr:uid="{6F1ED7AE-1D73-4786-9F3E-11BEB2EE6825}"/>
    <cellStyle name="20% - Accent2 7" xfId="180" xr:uid="{ED7B524A-FBDF-4783-BE4E-1E41C74BB5AE}"/>
    <cellStyle name="20% - Accent2 8" xfId="181" xr:uid="{657BCC31-C099-42E9-8A81-81E9332B1B3D}"/>
    <cellStyle name="20% - Accent2 9" xfId="182" xr:uid="{198C28D4-3055-425F-B867-74D1140B2AD6}"/>
    <cellStyle name="20% - Accent3 10" xfId="183" xr:uid="{328B5BA6-12A1-4E84-98B0-7B02DE407815}"/>
    <cellStyle name="20% - Accent3 11" xfId="184" xr:uid="{EDB19938-F1A1-461E-BA32-D478B53C4E83}"/>
    <cellStyle name="20% - Accent3 12" xfId="185" xr:uid="{17A3F272-66B7-45BF-BD3E-54CFD6F3F32B}"/>
    <cellStyle name="20% - Accent3 13" xfId="186" xr:uid="{2E52BD8B-F0F7-4FB9-AE42-439AAA0A0A5F}"/>
    <cellStyle name="20% - Accent3 14" xfId="187" xr:uid="{3E91004C-7FB6-4EC3-AEE8-1863BE1BF2F0}"/>
    <cellStyle name="20% - Accent3 15" xfId="188" xr:uid="{00702187-E77C-4620-B5C4-4335F1F5F0DA}"/>
    <cellStyle name="20% - Accent3 16" xfId="189" xr:uid="{2BE43EC5-5B2D-484F-851C-456763EB5DE8}"/>
    <cellStyle name="20% - Accent3 17" xfId="190" xr:uid="{55F6AAA7-0B9F-40A1-B32C-E8977BF5F872}"/>
    <cellStyle name="20% - Accent3 18" xfId="191" xr:uid="{FA736D0F-296E-458B-831A-118F280C1E89}"/>
    <cellStyle name="20% - Accent3 19" xfId="192" xr:uid="{88649810-2CD8-4BE9-BDE6-1ED407E2AFAD}"/>
    <cellStyle name="20% - Accent3 2" xfId="193" xr:uid="{FECBCDF1-D0C5-43C7-9DC7-E2500812EA12}"/>
    <cellStyle name="20% - Accent3 2 2" xfId="194" xr:uid="{30DF6BB9-265F-4FF7-AA96-06450A67BBA5}"/>
    <cellStyle name="20% - Accent3 2 3" xfId="195" xr:uid="{5F81BDC6-9EE3-46C7-B364-DE9241D802C5}"/>
    <cellStyle name="20% - Accent3 2 4" xfId="196" xr:uid="{9503EB51-6BEA-4C98-877F-D5D4FE15740C}"/>
    <cellStyle name="20% - Accent3 2 5" xfId="197" xr:uid="{0D52337B-9374-451C-81FA-B14808CA66E4}"/>
    <cellStyle name="20% - Accent3 2 6" xfId="198" xr:uid="{AD7B0D1E-641B-4ED7-8304-68B91E37C50A}"/>
    <cellStyle name="20% - Accent3 2 7" xfId="199" xr:uid="{D9C4894B-E405-4DBA-AD8F-0911F032DABD}"/>
    <cellStyle name="20% - Accent3 2 8" xfId="200" xr:uid="{1F323B83-A5DB-45BB-BA49-A30DEDAAC984}"/>
    <cellStyle name="20% - Accent3 20" xfId="201" xr:uid="{A932C777-9C4A-4849-8601-749D23996A49}"/>
    <cellStyle name="20% - Accent3 21" xfId="202" xr:uid="{3B2ABFDB-9F22-4EDE-95EE-2EFC5FD7A4B7}"/>
    <cellStyle name="20% - Accent3 22" xfId="203" xr:uid="{5933DF5B-ED99-4823-8905-DD88CDAD1C03}"/>
    <cellStyle name="20% - Accent3 23" xfId="204" xr:uid="{98E2C58B-8DE2-4835-8E73-C4D847F610F9}"/>
    <cellStyle name="20% - Accent3 24" xfId="205" xr:uid="{30CD73A2-4386-43F3-AF6A-3DFE2B6FF58A}"/>
    <cellStyle name="20% - Accent3 25" xfId="206" xr:uid="{41E802B6-0935-454D-A90A-6B8D2D381C3D}"/>
    <cellStyle name="20% - Accent3 26" xfId="207" xr:uid="{BD8AC72D-2D2D-49E4-B95A-955470E586D8}"/>
    <cellStyle name="20% - Accent3 27" xfId="208" xr:uid="{66D400A9-1BD0-431A-9C90-6C83497CB033}"/>
    <cellStyle name="20% - Accent3 28" xfId="209" xr:uid="{B569C98C-6D9E-4E3F-924D-CD50DB651E55}"/>
    <cellStyle name="20% - Accent3 29" xfId="210" xr:uid="{288865C3-35EC-49BE-9899-6A3FD88125B8}"/>
    <cellStyle name="20% - Accent3 3" xfId="211" xr:uid="{AB0B96F0-F63E-4C7F-8A50-2FB9F322EB1B}"/>
    <cellStyle name="20% - Accent3 30" xfId="212" xr:uid="{D678A535-59F5-4F47-A827-C89670A76402}"/>
    <cellStyle name="20% - Accent3 31" xfId="213" xr:uid="{1034682D-B0C0-40C4-980C-D25E1A510A1F}"/>
    <cellStyle name="20% - Accent3 32" xfId="214" xr:uid="{3DA982E1-FA18-4271-A7D7-6BED581D92B3}"/>
    <cellStyle name="20% - Accent3 33" xfId="215" xr:uid="{33FB1037-0CA4-4C90-A4C2-B6DF804C470F}"/>
    <cellStyle name="20% - Accent3 34" xfId="216" xr:uid="{0DBE3AB2-1C1C-411A-9D45-397952915E3A}"/>
    <cellStyle name="20% - Accent3 35" xfId="217" xr:uid="{B2A1B44E-DED4-40CE-8D3D-2ED99A6E2ACE}"/>
    <cellStyle name="20% - Accent3 36" xfId="218" xr:uid="{67A2BCAA-EE5C-4635-8CBE-482E6891FCEE}"/>
    <cellStyle name="20% - Accent3 37" xfId="219" xr:uid="{E2177FDA-74D4-4F11-8F5C-822C534C9A80}"/>
    <cellStyle name="20% - Accent3 38" xfId="220" xr:uid="{4C25FB32-772B-421B-998E-1BA74D59C2AB}"/>
    <cellStyle name="20% - Accent3 39" xfId="221" xr:uid="{E546E16B-5DB9-42C7-B134-F5058B583D5D}"/>
    <cellStyle name="20% - Accent3 4" xfId="222" xr:uid="{7D054C87-A9C9-488D-A1EE-4F7DD6C58DC5}"/>
    <cellStyle name="20% - Accent3 40" xfId="223" xr:uid="{0985E49E-209F-440D-900D-84613D024775}"/>
    <cellStyle name="20% - Accent3 41" xfId="224" xr:uid="{55B7DBE9-7A6A-4430-837D-2EDC80E29570}"/>
    <cellStyle name="20% - Accent3 42" xfId="225" xr:uid="{E640A49C-8DDA-45EC-812E-A46421B46E05}"/>
    <cellStyle name="20% - Accent3 43" xfId="226" xr:uid="{2A728E38-BB8D-4F55-95DE-15F2D3E8B9D0}"/>
    <cellStyle name="20% - Accent3 44" xfId="227" xr:uid="{90C03155-A05E-4D40-B58E-8E8D3B6E1CEF}"/>
    <cellStyle name="20% - Accent3 45" xfId="228" xr:uid="{14491151-E8AD-4A09-A282-485944469BF2}"/>
    <cellStyle name="20% - Accent3 46" xfId="229" xr:uid="{4D440C65-1C11-466E-A6A1-0904B9020935}"/>
    <cellStyle name="20% - Accent3 47" xfId="230" xr:uid="{2F487CAA-305B-460F-AEA6-234075BDF2C1}"/>
    <cellStyle name="20% - Accent3 48" xfId="231" xr:uid="{38C0EE76-F3F0-4089-A2FA-1D02F19C3110}"/>
    <cellStyle name="20% - Accent3 5" xfId="232" xr:uid="{AEE5B9A5-B220-4F9B-8CFA-B8732EBBFAD6}"/>
    <cellStyle name="20% - Accent3 6" xfId="233" xr:uid="{F4A0A3C8-C393-4E52-AE76-C34085A7E8C5}"/>
    <cellStyle name="20% - Accent3 7" xfId="234" xr:uid="{DF241B1B-5C48-46A7-8956-4058D4D0E53B}"/>
    <cellStyle name="20% - Accent3 8" xfId="235" xr:uid="{86C42358-2439-4DE3-8375-DDE7A5EC0F34}"/>
    <cellStyle name="20% - Accent3 9" xfId="236" xr:uid="{381F7BFB-0EE3-49BD-A394-312E71E5EF9D}"/>
    <cellStyle name="20% - Accent4 10" xfId="237" xr:uid="{C0203927-451B-4F80-BEFA-1A922B2B2931}"/>
    <cellStyle name="20% - Accent4 11" xfId="238" xr:uid="{5AC7DF10-EA38-4ABE-9D76-5B9B47491509}"/>
    <cellStyle name="20% - Accent4 12" xfId="239" xr:uid="{F05005CC-D823-46DF-9CEB-F41359B58BEF}"/>
    <cellStyle name="20% - Accent4 13" xfId="240" xr:uid="{EF579DA4-2B51-4B00-A8E6-54FF6F1948C1}"/>
    <cellStyle name="20% - Accent4 14" xfId="241" xr:uid="{D1E2828F-671B-4574-8464-738FA29F0781}"/>
    <cellStyle name="20% - Accent4 15" xfId="242" xr:uid="{1625A0C8-C830-4B6D-8089-C6813593D6E3}"/>
    <cellStyle name="20% - Accent4 16" xfId="243" xr:uid="{97D15ECD-DD0E-48D5-B8B4-4C9EAA8BAD93}"/>
    <cellStyle name="20% - Accent4 17" xfId="244" xr:uid="{887278FF-5B4F-41E5-A3D5-F837E3E28228}"/>
    <cellStyle name="20% - Accent4 18" xfId="245" xr:uid="{25A05B0A-A92A-4B33-8DDF-8887FF94DC5E}"/>
    <cellStyle name="20% - Accent4 19" xfId="246" xr:uid="{260F40CB-670F-4D95-9C63-6105E27581B0}"/>
    <cellStyle name="20% - Accent4 2" xfId="247" xr:uid="{CC8FB049-BA51-4724-8BB2-1F9E433406B0}"/>
    <cellStyle name="20% - Accent4 2 2" xfId="248" xr:uid="{D2A5AC69-4B0B-480A-A031-0AEA77F9AF95}"/>
    <cellStyle name="20% - Accent4 2 3" xfId="249" xr:uid="{09DC3C4D-198C-4E1F-9E88-7F0F4610834D}"/>
    <cellStyle name="20% - Accent4 2 4" xfId="250" xr:uid="{2004F969-2C8B-4D4D-906F-BCBA079383ED}"/>
    <cellStyle name="20% - Accent4 2 5" xfId="251" xr:uid="{6C98904F-5A3C-4F5C-9C2A-47EF6BFA9369}"/>
    <cellStyle name="20% - Accent4 2 6" xfId="252" xr:uid="{66AC3D47-5509-4633-8F41-5538E941369E}"/>
    <cellStyle name="20% - Accent4 2 7" xfId="253" xr:uid="{D88767BD-A2A4-4F2D-86F3-30CD0D0030FE}"/>
    <cellStyle name="20% - Accent4 2 8" xfId="254" xr:uid="{EDE4AF77-A5EC-4AB9-8476-382660809CE6}"/>
    <cellStyle name="20% - Accent4 20" xfId="255" xr:uid="{D47CF659-1857-4E64-BEC1-3C185D213D80}"/>
    <cellStyle name="20% - Accent4 21" xfId="256" xr:uid="{398CEC6C-098E-4B77-AAEF-43B44923C068}"/>
    <cellStyle name="20% - Accent4 22" xfId="257" xr:uid="{CB62E18D-23A8-4943-81C3-3A974D91203B}"/>
    <cellStyle name="20% - Accent4 23" xfId="258" xr:uid="{3FD9E6F2-8FF1-49F8-A78D-A9AA05019948}"/>
    <cellStyle name="20% - Accent4 24" xfId="259" xr:uid="{01362488-F6F8-4EBB-8655-9AA1BD7058FB}"/>
    <cellStyle name="20% - Accent4 25" xfId="260" xr:uid="{E779A668-F15F-4964-B699-DE83984598BF}"/>
    <cellStyle name="20% - Accent4 26" xfId="261" xr:uid="{01F73E47-76A3-42F5-BC42-9FB39BD92527}"/>
    <cellStyle name="20% - Accent4 27" xfId="262" xr:uid="{A7C36B3C-225F-42E2-AB6A-D63EC503AAB7}"/>
    <cellStyle name="20% - Accent4 28" xfId="263" xr:uid="{50949755-FE65-4856-82CF-3B6D1B62CFF0}"/>
    <cellStyle name="20% - Accent4 29" xfId="264" xr:uid="{455ADC1C-0435-4AC3-ADCD-481C43AECADC}"/>
    <cellStyle name="20% - Accent4 3" xfId="265" xr:uid="{671F6B3D-78B5-49F0-8363-49EC91C71737}"/>
    <cellStyle name="20% - Accent4 30" xfId="266" xr:uid="{805E6E06-77D3-4C66-B3EB-22679DB8F710}"/>
    <cellStyle name="20% - Accent4 31" xfId="267" xr:uid="{94B899A9-2000-4ADB-89AD-C2DDEE860783}"/>
    <cellStyle name="20% - Accent4 32" xfId="268" xr:uid="{27B482BD-A418-4ADB-9EA6-1B0A22120A3E}"/>
    <cellStyle name="20% - Accent4 33" xfId="269" xr:uid="{3644C426-3BB2-4BEA-ACD0-F161AA21BE74}"/>
    <cellStyle name="20% - Accent4 34" xfId="270" xr:uid="{0EE3EC83-E6D3-4763-809B-7E4677AFDB44}"/>
    <cellStyle name="20% - Accent4 35" xfId="271" xr:uid="{92CF8574-079F-4313-BAA3-09F7835198AB}"/>
    <cellStyle name="20% - Accent4 36" xfId="272" xr:uid="{6C5BA436-2499-4B25-B7FC-70FCB901CFDB}"/>
    <cellStyle name="20% - Accent4 37" xfId="273" xr:uid="{6B357B5C-9134-4363-B51D-F724FF2B0634}"/>
    <cellStyle name="20% - Accent4 38" xfId="274" xr:uid="{DE457A76-FB28-49E1-90D6-6E3CBD9659D4}"/>
    <cellStyle name="20% - Accent4 39" xfId="275" xr:uid="{4D36BE40-4B73-4882-8989-59053E2CAF48}"/>
    <cellStyle name="20% - Accent4 4" xfId="276" xr:uid="{CE1DDDB5-4189-4F68-9675-DE4945406271}"/>
    <cellStyle name="20% - Accent4 40" xfId="277" xr:uid="{66E7ED95-79F4-4FA2-A6B7-9A1EBF121BCE}"/>
    <cellStyle name="20% - Accent4 41" xfId="278" xr:uid="{745B5DE4-618C-4AEF-92FD-CD2CD7BEDEED}"/>
    <cellStyle name="20% - Accent4 42" xfId="279" xr:uid="{2C1069B3-0E22-4BCD-AD23-AC0C09BC458A}"/>
    <cellStyle name="20% - Accent4 43" xfId="280" xr:uid="{0848A475-4744-4FDF-B306-37598D194100}"/>
    <cellStyle name="20% - Accent4 44" xfId="281" xr:uid="{5763B473-5A57-47D6-BA0C-8EB32D70C1F4}"/>
    <cellStyle name="20% - Accent4 45" xfId="282" xr:uid="{6AE886A8-1DF8-4D68-8249-853DE254C48E}"/>
    <cellStyle name="20% - Accent4 46" xfId="283" xr:uid="{C4174F2B-1ED4-425B-ACF4-15F5D79226D0}"/>
    <cellStyle name="20% - Accent4 47" xfId="284" xr:uid="{9864AE49-A6F5-4957-A1CB-95E0C2C9E7CD}"/>
    <cellStyle name="20% - Accent4 48" xfId="285" xr:uid="{ABF5C4D5-9DF3-462A-AC27-4439DCD76C6D}"/>
    <cellStyle name="20% - Accent4 5" xfId="286" xr:uid="{1B450AC8-EC1C-4954-9094-6180F5B11D05}"/>
    <cellStyle name="20% - Accent4 6" xfId="287" xr:uid="{93F95A82-A6BD-4C5E-9178-1068F91F187B}"/>
    <cellStyle name="20% - Accent4 7" xfId="288" xr:uid="{043299A1-B0DB-40CD-80D8-390AB6A84C30}"/>
    <cellStyle name="20% - Accent4 8" xfId="289" xr:uid="{BE873CD8-695C-4D90-9158-D81F3B93CB1E}"/>
    <cellStyle name="20% - Accent4 9" xfId="290" xr:uid="{EB43D081-3930-411A-905A-085D2FE1C181}"/>
    <cellStyle name="20% - Accent5 10" xfId="291" xr:uid="{B51AF447-EA51-4A58-9EB0-56D469B95F22}"/>
    <cellStyle name="20% - Accent5 11" xfId="292" xr:uid="{91A474F5-F313-4E9D-B1EB-3EFEC009795D}"/>
    <cellStyle name="20% - Accent5 12" xfId="293" xr:uid="{FC310144-B8A8-4C6C-ABA9-FC5205E1A636}"/>
    <cellStyle name="20% - Accent5 13" xfId="294" xr:uid="{6C3B1D04-AB27-48D1-BC2D-15103F4E2AE8}"/>
    <cellStyle name="20% - Accent5 14" xfId="295" xr:uid="{F67024EF-6BB6-4A2B-B519-F21C2852DB9E}"/>
    <cellStyle name="20% - Accent5 15" xfId="296" xr:uid="{C6601704-1391-4F51-A610-62B8D8B9BC6F}"/>
    <cellStyle name="20% - Accent5 16" xfId="297" xr:uid="{88E2D1D3-F332-4F48-8D70-CDE7C447FBC8}"/>
    <cellStyle name="20% - Accent5 17" xfId="298" xr:uid="{04C163F1-5CC7-4C4C-963F-CA59EEA400C0}"/>
    <cellStyle name="20% - Accent5 18" xfId="299" xr:uid="{B0393FF4-90B1-4423-99B7-833C1FEE06E2}"/>
    <cellStyle name="20% - Accent5 19" xfId="300" xr:uid="{2CDC35FB-B434-4F74-B98A-63F68B22D8A2}"/>
    <cellStyle name="20% - Accent5 2" xfId="301" xr:uid="{EF102C73-7D65-4964-820F-996D9C4F8757}"/>
    <cellStyle name="20% - Accent5 2 2" xfId="302" xr:uid="{7482063F-846B-4DB6-9957-71B06972C1C3}"/>
    <cellStyle name="20% - Accent5 2 3" xfId="303" xr:uid="{2FF793DA-03BE-4A06-9770-777EFF8DC48B}"/>
    <cellStyle name="20% - Accent5 2 4" xfId="304" xr:uid="{E23F5EC9-C941-43C4-BBB5-F6A3EDA15177}"/>
    <cellStyle name="20% - Accent5 2 5" xfId="305" xr:uid="{592F280D-4529-44F5-B265-F422A3F9B3C8}"/>
    <cellStyle name="20% - Accent5 2 6" xfId="306" xr:uid="{E7D74E9F-D901-4C76-8DA8-A4CF987CC373}"/>
    <cellStyle name="20% - Accent5 2 7" xfId="307" xr:uid="{3ED3A1B4-C77C-4F7D-AD8A-8A0D368B1D9C}"/>
    <cellStyle name="20% - Accent5 2 8" xfId="308" xr:uid="{ABAB5755-F399-46A4-A08D-0DFD4F7034ED}"/>
    <cellStyle name="20% - Accent5 20" xfId="309" xr:uid="{67FF1743-4763-43B5-BF3C-499EB3FD1630}"/>
    <cellStyle name="20% - Accent5 21" xfId="310" xr:uid="{137494E2-D1A2-4C0E-9373-3A00DA4CCE89}"/>
    <cellStyle name="20% - Accent5 22" xfId="311" xr:uid="{46F9550D-C4F3-4A19-A11D-A105696D8F1E}"/>
    <cellStyle name="20% - Accent5 23" xfId="312" xr:uid="{2EF3BAAF-2A12-4C14-9D34-5AE1084FBCC5}"/>
    <cellStyle name="20% - Accent5 24" xfId="313" xr:uid="{3A23C2DB-3878-452C-A460-23621F682A1D}"/>
    <cellStyle name="20% - Accent5 25" xfId="314" xr:uid="{A9A88D50-6878-4DA9-83CA-D3C8E277BB1F}"/>
    <cellStyle name="20% - Accent5 26" xfId="315" xr:uid="{6A428F31-33F1-428F-A011-D058D4665D3D}"/>
    <cellStyle name="20% - Accent5 27" xfId="316" xr:uid="{A4CCF215-64FA-4F27-AD30-61B7C16A8804}"/>
    <cellStyle name="20% - Accent5 28" xfId="317" xr:uid="{A02B1C96-FC5D-4A9B-ABAB-452F30938B68}"/>
    <cellStyle name="20% - Accent5 29" xfId="318" xr:uid="{DA0B5FAB-577E-45A6-83C1-7B91DDC7503A}"/>
    <cellStyle name="20% - Accent5 3" xfId="319" xr:uid="{44B9E600-577B-4F44-8F72-C86DEA47B7F2}"/>
    <cellStyle name="20% - Accent5 30" xfId="320" xr:uid="{B0C2233D-B22C-42A7-A613-7D06B892623E}"/>
    <cellStyle name="20% - Accent5 31" xfId="321" xr:uid="{256E42EE-A441-4C3E-B8FD-10D8E4296091}"/>
    <cellStyle name="20% - Accent5 32" xfId="322" xr:uid="{DA19BDD6-DC6F-4ACF-AEEF-6F6761F8B33D}"/>
    <cellStyle name="20% - Accent5 33" xfId="323" xr:uid="{93F4FD7D-85C8-4DB1-839A-131CDF3B47B4}"/>
    <cellStyle name="20% - Accent5 34" xfId="324" xr:uid="{432225DE-F94B-4E5A-9FAC-F0D080566B8F}"/>
    <cellStyle name="20% - Accent5 35" xfId="325" xr:uid="{B951E255-8434-4D9E-BE85-96BAD2947888}"/>
    <cellStyle name="20% - Accent5 36" xfId="326" xr:uid="{C3070266-3718-477F-9666-7B92FEAE50C8}"/>
    <cellStyle name="20% - Accent5 37" xfId="327" xr:uid="{A8EF8E92-2F3D-490D-BA94-0197C2446BB3}"/>
    <cellStyle name="20% - Accent5 38" xfId="328" xr:uid="{9ED29DFD-022B-4AE6-8C42-50D777FA7D16}"/>
    <cellStyle name="20% - Accent5 39" xfId="329" xr:uid="{6A9FF40B-C410-4B44-BA2E-DBBDD6B8622C}"/>
    <cellStyle name="20% - Accent5 4" xfId="330" xr:uid="{A8D1EAE9-0106-4600-9D0B-26F7C423B7A9}"/>
    <cellStyle name="20% - Accent5 40" xfId="331" xr:uid="{C173BCE3-5162-4B16-8CF4-3BC07EA61603}"/>
    <cellStyle name="20% - Accent5 41" xfId="332" xr:uid="{6F705D07-554E-4A76-B88E-6775C9CFF989}"/>
    <cellStyle name="20% - Accent5 42" xfId="333" xr:uid="{2994BF7D-721E-4D24-877D-6288F5FE5B7E}"/>
    <cellStyle name="20% - Accent5 43" xfId="334" xr:uid="{110F3AB0-8335-4149-9282-C5AFD8F11E10}"/>
    <cellStyle name="20% - Accent5 44" xfId="335" xr:uid="{4741220E-25A0-4462-90E0-C4A68BBFD85F}"/>
    <cellStyle name="20% - Accent5 45" xfId="336" xr:uid="{75AE018B-A904-4257-96B4-ADAABD62875F}"/>
    <cellStyle name="20% - Accent5 46" xfId="337" xr:uid="{D9794B45-ABB4-4E98-BDF3-B4E67545AACF}"/>
    <cellStyle name="20% - Accent5 47" xfId="338" xr:uid="{0B55AC7A-A284-4D53-81ED-687DD8E2524E}"/>
    <cellStyle name="20% - Accent5 48" xfId="339" xr:uid="{EA4A85A1-76FE-48E6-8F1D-9058278C68AD}"/>
    <cellStyle name="20% - Accent5 5" xfId="340" xr:uid="{C0E8E2BD-E218-4DCD-B645-6E1B4560E89B}"/>
    <cellStyle name="20% - Accent5 6" xfId="341" xr:uid="{1F8E84E3-5141-404C-B021-79CEE6EAAE95}"/>
    <cellStyle name="20% - Accent5 7" xfId="342" xr:uid="{6D428B12-4CA6-49FD-84F0-C502639496CE}"/>
    <cellStyle name="20% - Accent5 8" xfId="343" xr:uid="{8CD6A2A1-7FD7-497C-85D7-64401663842B}"/>
    <cellStyle name="20% - Accent5 9" xfId="344" xr:uid="{85C78922-74FD-4A86-81DE-97D58FA932FF}"/>
    <cellStyle name="20% - Accent6 10" xfId="345" xr:uid="{30BCBC87-506A-45F7-8C81-E25270BDDC42}"/>
    <cellStyle name="20% - Accent6 11" xfId="346" xr:uid="{8D85A930-F4A1-4A67-91E4-2C74649D261D}"/>
    <cellStyle name="20% - Accent6 12" xfId="347" xr:uid="{1103A943-EDD2-4340-8834-B27BDB71651F}"/>
    <cellStyle name="20% - Accent6 13" xfId="348" xr:uid="{1B4A602D-9239-4D2E-87A6-D23E2E8A7069}"/>
    <cellStyle name="20% - Accent6 14" xfId="349" xr:uid="{CB50B3CD-4A1D-4BAE-9A6D-0034D9C7AD22}"/>
    <cellStyle name="20% - Accent6 15" xfId="350" xr:uid="{85186F47-454B-4E9C-AB24-A5CA26CC4ACE}"/>
    <cellStyle name="20% - Accent6 16" xfId="351" xr:uid="{A84337E2-4D09-453F-915C-13FFD85751CF}"/>
    <cellStyle name="20% - Accent6 17" xfId="352" xr:uid="{AE056B49-7E2C-4044-A747-DF47C9F46C65}"/>
    <cellStyle name="20% - Accent6 18" xfId="353" xr:uid="{97E988C7-ED20-417F-86A3-556A1A8DC384}"/>
    <cellStyle name="20% - Accent6 19" xfId="354" xr:uid="{EF137AE2-F726-4C4E-AC22-9854C589B4C1}"/>
    <cellStyle name="20% - Accent6 2" xfId="355" xr:uid="{97701960-8332-4576-82FE-3918360CA870}"/>
    <cellStyle name="20% - Accent6 2 2" xfId="356" xr:uid="{7BD4EF3B-2DB7-419D-970C-1B9EA14C43DF}"/>
    <cellStyle name="20% - Accent6 2 3" xfId="357" xr:uid="{BB63979A-6F0E-411C-AFAB-BFDE4172D8A2}"/>
    <cellStyle name="20% - Accent6 2 4" xfId="358" xr:uid="{6495AB97-438B-4FE2-90D5-86469C43A536}"/>
    <cellStyle name="20% - Accent6 2 5" xfId="359" xr:uid="{44B3BA23-C97D-46B8-AAA0-3BB93EC34F35}"/>
    <cellStyle name="20% - Accent6 2 6" xfId="360" xr:uid="{3CB26531-41C5-4385-A0E7-1D83FF15DC37}"/>
    <cellStyle name="20% - Accent6 2 7" xfId="361" xr:uid="{A570347D-48DB-454C-A7CD-AAE722505B65}"/>
    <cellStyle name="20% - Accent6 2 8" xfId="362" xr:uid="{4A57E1D1-BD17-4B95-B613-90313C5B4E75}"/>
    <cellStyle name="20% - Accent6 20" xfId="363" xr:uid="{BF909625-F91B-41D4-B5B3-C2C2195C61EA}"/>
    <cellStyle name="20% - Accent6 21" xfId="364" xr:uid="{96CD8821-FE10-4E75-9FA8-244862915633}"/>
    <cellStyle name="20% - Accent6 22" xfId="365" xr:uid="{E46B318A-6AF9-4078-A9BA-9916CFD40422}"/>
    <cellStyle name="20% - Accent6 23" xfId="366" xr:uid="{8A19EEB0-9131-4038-B005-009CEE194410}"/>
    <cellStyle name="20% - Accent6 24" xfId="367" xr:uid="{6D7F3EE1-A1E0-4457-BCB3-3D1E72F357C3}"/>
    <cellStyle name="20% - Accent6 25" xfId="368" xr:uid="{617E9BB1-496A-41C0-9191-3DAFB1F0AD55}"/>
    <cellStyle name="20% - Accent6 26" xfId="369" xr:uid="{5BDE0DAA-5DED-4C75-BF0E-D28854D61ABC}"/>
    <cellStyle name="20% - Accent6 27" xfId="370" xr:uid="{A1B18D33-ED18-4148-9632-4B5439815F42}"/>
    <cellStyle name="20% - Accent6 28" xfId="371" xr:uid="{6B260A58-9311-45E8-9EDB-C22198327414}"/>
    <cellStyle name="20% - Accent6 29" xfId="372" xr:uid="{21157269-E169-4F03-AEE3-E02479128C65}"/>
    <cellStyle name="20% - Accent6 3" xfId="373" xr:uid="{EFE42802-B129-4460-BA3D-1C6C1DADA34F}"/>
    <cellStyle name="20% - Accent6 30" xfId="374" xr:uid="{84DCF35B-BE4B-485F-8B28-00C185C189B9}"/>
    <cellStyle name="20% - Accent6 31" xfId="375" xr:uid="{765E5913-5EBA-46A5-B7A3-5A3C1C532202}"/>
    <cellStyle name="20% - Accent6 32" xfId="376" xr:uid="{F1641332-F387-4011-BB4E-42063EE288B7}"/>
    <cellStyle name="20% - Accent6 33" xfId="377" xr:uid="{9E169227-90D8-42EB-8A24-7C768D61DD98}"/>
    <cellStyle name="20% - Accent6 34" xfId="378" xr:uid="{5B436CBF-D2BA-4DAD-B12F-CF1358068FD9}"/>
    <cellStyle name="20% - Accent6 35" xfId="379" xr:uid="{2FE15A17-B2E7-4B43-87EE-FAFEB26D90B5}"/>
    <cellStyle name="20% - Accent6 36" xfId="380" xr:uid="{3DC716CB-D1F2-4B62-AEEC-0EE936D08C4F}"/>
    <cellStyle name="20% - Accent6 37" xfId="381" xr:uid="{4B8F6D52-B954-40BF-864F-B2969278F29F}"/>
    <cellStyle name="20% - Accent6 38" xfId="382" xr:uid="{416302B9-C1AE-48FE-A3A1-85948DE8DDB1}"/>
    <cellStyle name="20% - Accent6 39" xfId="383" xr:uid="{C9C6AA29-1902-4CD2-8C50-C7BDC4E00A3D}"/>
    <cellStyle name="20% - Accent6 4" xfId="384" xr:uid="{1CB53EEC-6348-4303-AE97-E77279902246}"/>
    <cellStyle name="20% - Accent6 40" xfId="385" xr:uid="{E95880D0-17AE-4EFB-867D-AE24E0BFF0DC}"/>
    <cellStyle name="20% - Accent6 41" xfId="386" xr:uid="{21C4E9CB-8488-4139-B5E1-A05DE221C4E9}"/>
    <cellStyle name="20% - Accent6 42" xfId="387" xr:uid="{24376B3E-80D9-4089-B6EF-3E637CA0168B}"/>
    <cellStyle name="20% - Accent6 43" xfId="388" xr:uid="{F3049006-B4A7-4705-8576-559E5030A47A}"/>
    <cellStyle name="20% - Accent6 44" xfId="389" xr:uid="{9D31F6BF-47F1-4182-A751-DC1BDFA402EF}"/>
    <cellStyle name="20% - Accent6 45" xfId="390" xr:uid="{0C8525CF-E4E4-457D-92BA-9CA63BBAA733}"/>
    <cellStyle name="20% - Accent6 46" xfId="391" xr:uid="{F4EA97AE-E8AE-4E92-87CA-912CD63E291D}"/>
    <cellStyle name="20% - Accent6 47" xfId="392" xr:uid="{A5AF3FF3-49A2-4E2F-840F-3163CB817BD1}"/>
    <cellStyle name="20% - Accent6 48" xfId="393" xr:uid="{CF7A4731-4839-4227-A121-4874DC025EBF}"/>
    <cellStyle name="20% - Accent6 5" xfId="394" xr:uid="{1F93D349-36C1-454A-B321-7DE67B21B7DE}"/>
    <cellStyle name="20% - Accent6 6" xfId="395" xr:uid="{E5F6B967-BDCB-4F6C-B09E-D9B497EB7F14}"/>
    <cellStyle name="20% - Accent6 7" xfId="396" xr:uid="{86C2D6B4-F369-4BB5-BDA5-53CE9CA4FBBB}"/>
    <cellStyle name="20% - Accent6 8" xfId="397" xr:uid="{D96928F0-7FED-4DF6-8068-5B05C869173E}"/>
    <cellStyle name="20% - Accent6 9" xfId="398" xr:uid="{DCFAF1AA-6010-40FB-8413-6E356C1DCD52}"/>
    <cellStyle name="3 indents" xfId="399" xr:uid="{4EBE6CF7-968B-4B5E-8C80-112AB57AD32D}"/>
    <cellStyle name="4 indents" xfId="400" xr:uid="{BED84070-D11D-4C58-A1F8-D01AFAB74B00}"/>
    <cellStyle name="40% - Accent1 10" xfId="401" xr:uid="{DF3D8A39-0C61-40D1-BE65-F9A32885B777}"/>
    <cellStyle name="40% - Accent1 11" xfId="402" xr:uid="{0E2F5FF8-50D4-426F-B483-9312FDDCDCB1}"/>
    <cellStyle name="40% - Accent1 12" xfId="403" xr:uid="{4E351DEF-9027-4366-B585-98E522B1F63C}"/>
    <cellStyle name="40% - Accent1 13" xfId="404" xr:uid="{81D90FE6-32DA-47E6-BD1E-CF3F428524D7}"/>
    <cellStyle name="40% - Accent1 14" xfId="405" xr:uid="{20B60BE1-AC16-4B90-8529-927017F4E3C0}"/>
    <cellStyle name="40% - Accent1 15" xfId="406" xr:uid="{1438A1B6-1E40-441F-BB41-E786460FCEF2}"/>
    <cellStyle name="40% - Accent1 16" xfId="407" xr:uid="{9CCB6D98-B576-46B9-BEB6-EF70EB0E3461}"/>
    <cellStyle name="40% - Accent1 17" xfId="408" xr:uid="{11CE9F06-FC7A-4D1F-8DC5-F640C5D0C38A}"/>
    <cellStyle name="40% - Accent1 18" xfId="409" xr:uid="{815FBFD3-BB06-4C02-9171-2EE175D75030}"/>
    <cellStyle name="40% - Accent1 19" xfId="410" xr:uid="{1A8EB8C1-7AA5-4B43-8DE7-F8C00A906660}"/>
    <cellStyle name="40% - Accent1 2" xfId="411" xr:uid="{6AEC64D2-4DB8-4112-B2FE-9018AD716147}"/>
    <cellStyle name="40% - Accent1 2 10" xfId="412" xr:uid="{B4D792A5-3F4A-4A84-999A-0F285DB6E045}"/>
    <cellStyle name="40% - Accent1 2 10 2" xfId="8069" xr:uid="{B302057E-0DCA-478D-85B3-C9B19265E3FD}"/>
    <cellStyle name="40% - Accent1 2 10 3" xfId="8244" xr:uid="{4229B027-6F35-44F8-9B38-DC85E4765E48}"/>
    <cellStyle name="40% - Accent1 2 11" xfId="413" xr:uid="{CB59D314-1525-4E9F-810F-FED6D13C74A3}"/>
    <cellStyle name="40% - Accent1 2 11 2" xfId="8070" xr:uid="{E1B287A9-25E7-45C8-AC85-FFCB245AD846}"/>
    <cellStyle name="40% - Accent1 2 11 3" xfId="8245" xr:uid="{D8D738EA-11CC-4475-9BDA-46BCB34F1200}"/>
    <cellStyle name="40% - Accent1 2 12" xfId="414" xr:uid="{7EE18E62-E0CE-493E-9056-377F392F4E11}"/>
    <cellStyle name="40% - Accent1 2 12 2" xfId="8071" xr:uid="{05EBE5D4-4BA0-4061-81BE-66943E41A139}"/>
    <cellStyle name="40% - Accent1 2 12 3" xfId="8246" xr:uid="{4CA19652-03E0-4ACD-A47C-16AAE66C8D67}"/>
    <cellStyle name="40% - Accent1 2 13" xfId="415" xr:uid="{17F77F66-58EC-4ADD-8A18-ABF65F4F3738}"/>
    <cellStyle name="40% - Accent1 2 13 2" xfId="8072" xr:uid="{F7F1F0BA-473F-44F9-B7FC-F16D003ED568}"/>
    <cellStyle name="40% - Accent1 2 13 3" xfId="8247" xr:uid="{A067BE8E-7338-4E4C-B9BA-5DD9670E5F11}"/>
    <cellStyle name="40% - Accent1 2 14" xfId="416" xr:uid="{1DEB0864-71DC-4A04-BCF5-A01981A208F5}"/>
    <cellStyle name="40% - Accent1 2 14 2" xfId="8073" xr:uid="{2FD07D56-3C3E-4190-876C-8A9B3A90FF50}"/>
    <cellStyle name="40% - Accent1 2 14 3" xfId="8248" xr:uid="{B92ED57F-7643-44B8-AB43-D5567E49AB4B}"/>
    <cellStyle name="40% - Accent1 2 15" xfId="417" xr:uid="{A78B3753-B020-4FE2-88CF-FC0BC4A1E2FF}"/>
    <cellStyle name="40% - Accent1 2 15 2" xfId="8074" xr:uid="{37530292-D785-466C-B565-D159015DCF38}"/>
    <cellStyle name="40% - Accent1 2 15 3" xfId="8249" xr:uid="{FC34D51A-886C-4826-8E04-D6F32B97E6DD}"/>
    <cellStyle name="40% - Accent1 2 16" xfId="418" xr:uid="{FC3417D5-C8ED-4E3E-910E-5CD6BC35C801}"/>
    <cellStyle name="40% - Accent1 2 16 2" xfId="8075" xr:uid="{753ADC4B-4FC9-4FF3-82E1-4D0F6EAE5776}"/>
    <cellStyle name="40% - Accent1 2 16 3" xfId="8250" xr:uid="{F3853748-6693-484C-844D-ACE092FC1144}"/>
    <cellStyle name="40% - Accent1 2 17" xfId="419" xr:uid="{65C9FB49-D8C8-4C44-9B61-FB9047FE6C7F}"/>
    <cellStyle name="40% - Accent1 2 17 2" xfId="8076" xr:uid="{6B6460BC-7809-4C71-98A6-2A15868ED380}"/>
    <cellStyle name="40% - Accent1 2 17 3" xfId="8251" xr:uid="{5AF10156-39BF-462F-969C-1CC60AA50BDD}"/>
    <cellStyle name="40% - Accent1 2 18" xfId="420" xr:uid="{5F6374C0-EF3F-4C4E-ADC2-FB57F8DA670E}"/>
    <cellStyle name="40% - Accent1 2 18 2" xfId="8077" xr:uid="{59DFBE04-B0BF-442B-AB55-0E9F39FA8C4D}"/>
    <cellStyle name="40% - Accent1 2 18 3" xfId="8252" xr:uid="{145B238C-4E75-4BD4-86BA-7C660D139D12}"/>
    <cellStyle name="40% - Accent1 2 19" xfId="421" xr:uid="{DA6711D6-3C11-4261-B7BF-ADC870D1BE77}"/>
    <cellStyle name="40% - Accent1 2 19 2" xfId="8078" xr:uid="{CE811741-3F61-469E-84AD-BB0592757070}"/>
    <cellStyle name="40% - Accent1 2 19 3" xfId="8253" xr:uid="{E508CE54-04F3-4836-9930-71B4C7F8EC15}"/>
    <cellStyle name="40% - Accent1 2 2" xfId="422" xr:uid="{89F6F578-8D95-4FD4-8F90-1EEAFB0E4655}"/>
    <cellStyle name="40% - Accent1 2 2 2" xfId="423" xr:uid="{16EABB83-0A07-4903-914F-CC1A7AA53E16}"/>
    <cellStyle name="40% - Accent1 2 2 2 2" xfId="8079" xr:uid="{21DC52FE-2370-4950-84B5-ED9697AE57F8}"/>
    <cellStyle name="40% - Accent1 2 2 2 3" xfId="8254" xr:uid="{5ACADC48-543C-4B8C-9248-C31C5FD8B3A4}"/>
    <cellStyle name="40% - Accent1 2 2 3" xfId="424" xr:uid="{D8784717-2B00-4AAC-8306-625DDE5272A1}"/>
    <cellStyle name="40% - Accent1 2 2 3 2" xfId="8080" xr:uid="{1293031C-AFAA-4A7C-BA55-E012F098905C}"/>
    <cellStyle name="40% - Accent1 2 2 3 3" xfId="8255" xr:uid="{CF4B9BB2-0383-4906-950E-93A13964D4A1}"/>
    <cellStyle name="40% - Accent1 2 20" xfId="425" xr:uid="{B6F91343-AE8C-46F0-9441-BA648BDC5DE7}"/>
    <cellStyle name="40% - Accent1 2 20 2" xfId="8081" xr:uid="{0061CEC9-B773-4E10-81C5-05CC189DCEAE}"/>
    <cellStyle name="40% - Accent1 2 20 3" xfId="8256" xr:uid="{6B2689A6-4515-4C86-8BF9-6B19E8BFCBD0}"/>
    <cellStyle name="40% - Accent1 2 21" xfId="426" xr:uid="{C7ADD2BD-D8E0-4FAC-8FB5-31577F1888EC}"/>
    <cellStyle name="40% - Accent1 2 21 2" xfId="8082" xr:uid="{95A18BB8-5CFF-49EB-99E7-8E51EABB6884}"/>
    <cellStyle name="40% - Accent1 2 21 3" xfId="8257" xr:uid="{96C2CA15-DB42-4758-B51E-5C8496063D97}"/>
    <cellStyle name="40% - Accent1 2 22" xfId="427" xr:uid="{FAFDAD18-D576-4D94-B70A-726ED8C599D2}"/>
    <cellStyle name="40% - Accent1 2 22 2" xfId="8083" xr:uid="{6323C49D-5A72-406D-BE6D-7E22794BEE90}"/>
    <cellStyle name="40% - Accent1 2 22 3" xfId="8258" xr:uid="{A210AD31-1F55-4162-9127-11B96E0A7436}"/>
    <cellStyle name="40% - Accent1 2 23" xfId="428" xr:uid="{70449D09-7AD1-46A4-9D16-7277D1E71DF3}"/>
    <cellStyle name="40% - Accent1 2 23 2" xfId="8084" xr:uid="{ACC87444-0F27-4B1D-BA01-8F3B07EA8B30}"/>
    <cellStyle name="40% - Accent1 2 23 3" xfId="8259" xr:uid="{E55DC8FC-C89B-4F1E-B676-127DFE3C379B}"/>
    <cellStyle name="40% - Accent1 2 24" xfId="429" xr:uid="{14A264D3-E52A-4BF5-83F3-F714CD835CD8}"/>
    <cellStyle name="40% - Accent1 2 24 2" xfId="8085" xr:uid="{71C79E47-33E1-42D0-9817-FCC1E7B6306F}"/>
    <cellStyle name="40% - Accent1 2 24 3" xfId="8260" xr:uid="{6CC94603-05A4-4286-A3F3-13E8EA1D6CF0}"/>
    <cellStyle name="40% - Accent1 2 25" xfId="430" xr:uid="{292C420E-37B0-482D-9250-B4B83C3A44C7}"/>
    <cellStyle name="40% - Accent1 2 25 2" xfId="8086" xr:uid="{1ABF19D7-81D2-446A-B7A4-FBC2E2898ABC}"/>
    <cellStyle name="40% - Accent1 2 25 3" xfId="8261" xr:uid="{D2BC6DB8-40B2-49C6-AE70-DE1730D5F5D4}"/>
    <cellStyle name="40% - Accent1 2 26" xfId="431" xr:uid="{6935D2FA-9A7E-4D75-BEAD-0A417BB1C8B7}"/>
    <cellStyle name="40% - Accent1 2 26 2" xfId="8087" xr:uid="{A58DDCA6-EDB4-4411-9048-9DC879B77E89}"/>
    <cellStyle name="40% - Accent1 2 26 3" xfId="8262" xr:uid="{D33AD2D1-3097-4343-B36D-93EF89E89255}"/>
    <cellStyle name="40% - Accent1 2 27" xfId="432" xr:uid="{AAB116A5-A704-4288-B239-0B52B4AC96EF}"/>
    <cellStyle name="40% - Accent1 2 27 2" xfId="8088" xr:uid="{D4E7D01A-CA1E-4075-931C-24263A9329A4}"/>
    <cellStyle name="40% - Accent1 2 27 3" xfId="8263" xr:uid="{F96D02E5-E9FF-48AF-898E-A48D8B154CDA}"/>
    <cellStyle name="40% - Accent1 2 28" xfId="433" xr:uid="{0FA5D47E-CED1-47B5-A108-88A18050CE4E}"/>
    <cellStyle name="40% - Accent1 2 28 2" xfId="8089" xr:uid="{928A69A2-55E2-4032-8E6C-44EB5CC5645D}"/>
    <cellStyle name="40% - Accent1 2 28 3" xfId="8264" xr:uid="{E27D5B90-924A-4FD5-9915-B89D3C0B5D55}"/>
    <cellStyle name="40% - Accent1 2 3" xfId="434" xr:uid="{00CA8113-A7E9-4B41-A390-2019169E98E2}"/>
    <cellStyle name="40% - Accent1 2 3 2" xfId="435" xr:uid="{8447F2B7-C10A-4A15-9F20-4853E4E9D4EB}"/>
    <cellStyle name="40% - Accent1 2 3 2 2" xfId="8090" xr:uid="{CC0FA8C8-D5F4-44FA-AAFA-E70C0FE8379F}"/>
    <cellStyle name="40% - Accent1 2 3 2 3" xfId="8265" xr:uid="{8CB34E07-C728-43A4-9320-D74A9DF7AA12}"/>
    <cellStyle name="40% - Accent1 2 3 3" xfId="436" xr:uid="{158E0D4E-35C8-4036-BC08-8106EB1743D4}"/>
    <cellStyle name="40% - Accent1 2 3 3 2" xfId="8091" xr:uid="{F2ABF832-894F-47B4-9897-66D21C5C32C3}"/>
    <cellStyle name="40% - Accent1 2 3 3 3" xfId="8266" xr:uid="{74A1001F-DAB4-451F-92BA-71FDFFFFF28D}"/>
    <cellStyle name="40% - Accent1 2 4" xfId="437" xr:uid="{557697B9-CE72-463D-806D-41ABF6503AB8}"/>
    <cellStyle name="40% - Accent1 2 4 2" xfId="438" xr:uid="{7296F888-5BAF-4C66-92CA-40CF3E443054}"/>
    <cellStyle name="40% - Accent1 2 4 2 2" xfId="8092" xr:uid="{F4D7A9BB-385D-43A9-AC14-675414D56278}"/>
    <cellStyle name="40% - Accent1 2 4 2 3" xfId="8267" xr:uid="{4779D8F2-CE23-4421-8542-330557B8D7E2}"/>
    <cellStyle name="40% - Accent1 2 4 3" xfId="439" xr:uid="{623A707A-B5AD-48C2-90DD-7EBDDC3DD8C3}"/>
    <cellStyle name="40% - Accent1 2 4 3 2" xfId="8093" xr:uid="{73BAEB35-531A-40D6-9AB5-56EECD70D09D}"/>
    <cellStyle name="40% - Accent1 2 4 3 3" xfId="8268" xr:uid="{3FAF35A6-E359-43AC-B05E-FCDC2ADA09B1}"/>
    <cellStyle name="40% - Accent1 2 5" xfId="440" xr:uid="{9BFC0B63-D78C-47DD-BED6-6F5B474C83CF}"/>
    <cellStyle name="40% - Accent1 2 5 2" xfId="441" xr:uid="{C5C76451-BD7A-4DD4-91D1-E8C0B41A181E}"/>
    <cellStyle name="40% - Accent1 2 5 2 2" xfId="8094" xr:uid="{D8B43A5C-26C3-4C0B-85FD-0ACDDED557B5}"/>
    <cellStyle name="40% - Accent1 2 5 2 3" xfId="8269" xr:uid="{5E5149E4-7F41-4B60-8FA3-D9C91297BDAA}"/>
    <cellStyle name="40% - Accent1 2 5 3" xfId="442" xr:uid="{B475F49F-BD17-4CC8-A7F9-2EAD54FDFA68}"/>
    <cellStyle name="40% - Accent1 2 5 3 2" xfId="8095" xr:uid="{BD3825AC-7F8F-418C-89D7-1766C0A29009}"/>
    <cellStyle name="40% - Accent1 2 5 3 3" xfId="8270" xr:uid="{13667B14-0EFC-4B7F-8D88-A4BE7DE02AD9}"/>
    <cellStyle name="40% - Accent1 2 6" xfId="443" xr:uid="{E8828FDB-37E4-4072-A033-2A2405B912DE}"/>
    <cellStyle name="40% - Accent1 2 6 2" xfId="444" xr:uid="{43D83DDE-8632-476A-A82A-4141BDE2C619}"/>
    <cellStyle name="40% - Accent1 2 6 2 2" xfId="8096" xr:uid="{9840E40C-4B04-48F5-879F-52ADCEF79196}"/>
    <cellStyle name="40% - Accent1 2 6 2 3" xfId="8271" xr:uid="{394EB002-4DAF-45F0-B9FE-6A7966A47213}"/>
    <cellStyle name="40% - Accent1 2 6 3" xfId="445" xr:uid="{29073A9C-CA71-424B-9DA1-1038FB934C47}"/>
    <cellStyle name="40% - Accent1 2 6 3 2" xfId="8097" xr:uid="{435C3E72-0856-4771-95DB-8B73DDE67B0D}"/>
    <cellStyle name="40% - Accent1 2 6 3 3" xfId="8272" xr:uid="{1E80B095-07D6-467F-9167-E36A96B213EB}"/>
    <cellStyle name="40% - Accent1 2 7" xfId="446" xr:uid="{CF8EB3BE-38DC-4209-A8FE-5B2F34641B1C}"/>
    <cellStyle name="40% - Accent1 2 7 2" xfId="447" xr:uid="{FFEB65FF-09A3-4524-A01A-3044978BCF73}"/>
    <cellStyle name="40% - Accent1 2 7 2 2" xfId="8098" xr:uid="{79621EE4-AD7D-4412-AE66-FF6FB6E19F86}"/>
    <cellStyle name="40% - Accent1 2 7 2 3" xfId="8273" xr:uid="{43D21F82-BA57-45C9-ABC9-B7CF3CD1038E}"/>
    <cellStyle name="40% - Accent1 2 7 3" xfId="448" xr:uid="{3C53C826-E964-4ED6-9F2F-EEC0DFEE6F71}"/>
    <cellStyle name="40% - Accent1 2 7 3 2" xfId="8099" xr:uid="{62CE1C80-029E-474F-87F8-BF735AA36BCE}"/>
    <cellStyle name="40% - Accent1 2 7 3 3" xfId="8274" xr:uid="{FD06B342-12E8-48DB-A150-96EBC50F4136}"/>
    <cellStyle name="40% - Accent1 2 8" xfId="449" xr:uid="{6B86ED9E-E796-44F3-8620-72AF5E1DAA20}"/>
    <cellStyle name="40% - Accent1 2 8 2" xfId="450" xr:uid="{352F29A3-374D-4CD4-87C0-E059391E63C3}"/>
    <cellStyle name="40% - Accent1 2 8 2 2" xfId="8100" xr:uid="{EAA254C0-47CF-4B26-AA5D-C488BB8EDC10}"/>
    <cellStyle name="40% - Accent1 2 8 2 3" xfId="8275" xr:uid="{2201588F-6F7E-4AE6-8D5B-F3555C9E35B5}"/>
    <cellStyle name="40% - Accent1 2 8 3" xfId="451" xr:uid="{83A0B496-D936-4FED-ACAC-258E4C300C14}"/>
    <cellStyle name="40% - Accent1 2 8 3 2" xfId="8101" xr:uid="{6DE60873-EF35-4043-97D6-118BFD1153F4}"/>
    <cellStyle name="40% - Accent1 2 8 3 3" xfId="8276" xr:uid="{6C099A39-AB6C-4A36-9385-E548468D3B4D}"/>
    <cellStyle name="40% - Accent1 2 9" xfId="452" xr:uid="{E8DE1EF3-FF84-423E-8249-FA12BF40E1CB}"/>
    <cellStyle name="40% - Accent1 2 9 2" xfId="8102" xr:uid="{CE1AF0E1-17EA-4B2D-A499-2CC115DB31AD}"/>
    <cellStyle name="40% - Accent1 2 9 3" xfId="8277" xr:uid="{BFBF66C7-1136-43CD-A08B-CFBCD4285575}"/>
    <cellStyle name="40% - Accent1 20" xfId="453" xr:uid="{7FD4CC9A-2776-4B34-874B-A4C216C0D97B}"/>
    <cellStyle name="40% - Accent1 21" xfId="454" xr:uid="{37526E64-A023-40E3-B9DE-CF2CD108846E}"/>
    <cellStyle name="40% - Accent1 22" xfId="455" xr:uid="{3CF0361F-9B0D-48D0-B5A7-43BB8163E398}"/>
    <cellStyle name="40% - Accent1 23" xfId="456" xr:uid="{B008C7AD-2CCB-4D73-BD20-158DC1CF8765}"/>
    <cellStyle name="40% - Accent1 24" xfId="457" xr:uid="{650328F9-669F-4A41-8D8C-00F2EAB6369F}"/>
    <cellStyle name="40% - Accent1 25" xfId="458" xr:uid="{C0D6B336-978F-475D-A6E3-988C49B864ED}"/>
    <cellStyle name="40% - Accent1 26" xfId="459" xr:uid="{AB967540-909A-4052-8565-32554AA754D9}"/>
    <cellStyle name="40% - Accent1 27" xfId="460" xr:uid="{FFFE737A-317C-4EB6-A6B9-C04536EC6BBF}"/>
    <cellStyle name="40% - Accent1 28" xfId="461" xr:uid="{5E243592-BC79-4323-9D02-DD9B2642720B}"/>
    <cellStyle name="40% - Accent1 29" xfId="462" xr:uid="{04EAD0F4-F3A9-4A82-8E61-3CA7A6E84D9B}"/>
    <cellStyle name="40% - Accent1 3" xfId="463" xr:uid="{D9697C0A-1B03-4D6A-BCED-12CBCF3D20C6}"/>
    <cellStyle name="40% - Accent1 30" xfId="464" xr:uid="{3689DDFA-4A37-450B-A449-B9BF364948E7}"/>
    <cellStyle name="40% - Accent1 31" xfId="465" xr:uid="{9FCD16FD-25EC-421C-A9A7-A40AC11E93E9}"/>
    <cellStyle name="40% - Accent1 32" xfId="466" xr:uid="{2A0E0257-B40B-4DAA-87D0-954E9306ED0D}"/>
    <cellStyle name="40% - Accent1 33" xfId="467" xr:uid="{F8757B7C-8305-4485-875F-3EEA863A8895}"/>
    <cellStyle name="40% - Accent1 34" xfId="468" xr:uid="{9FB337B2-1B63-48E0-B613-66F9C950C71C}"/>
    <cellStyle name="40% - Accent1 35" xfId="469" xr:uid="{2FA42858-BD89-442A-9E28-A7C19EBCEE73}"/>
    <cellStyle name="40% - Accent1 36" xfId="470" xr:uid="{879BE6D9-B3F9-4EB7-BF4D-4D7B43E8FF40}"/>
    <cellStyle name="40% - Accent1 37" xfId="471" xr:uid="{2BAACEB1-6EA3-4AA0-BE41-8C5E81795A09}"/>
    <cellStyle name="40% - Accent1 38" xfId="472" xr:uid="{D979305A-009F-4F70-ACC2-7BB2513D8676}"/>
    <cellStyle name="40% - Accent1 39" xfId="473" xr:uid="{3519ED92-C7D5-4DD9-9360-C6BA1F7309CA}"/>
    <cellStyle name="40% - Accent1 4" xfId="474" xr:uid="{6E85CF4A-CA7E-41D9-84A6-19145509E565}"/>
    <cellStyle name="40% - Accent1 40" xfId="475" xr:uid="{1277E3B1-F6E3-4F02-BF3A-05FE982BD7AB}"/>
    <cellStyle name="40% - Accent1 41" xfId="476" xr:uid="{773B36FA-95B7-4019-872A-3FED7D95406B}"/>
    <cellStyle name="40% - Accent1 42" xfId="477" xr:uid="{714A27F9-E91C-4E76-A1A2-9BCF99C8213C}"/>
    <cellStyle name="40% - Accent1 43" xfId="478" xr:uid="{2FA34043-565C-4B51-B0C8-3C4ABF7C81FC}"/>
    <cellStyle name="40% - Accent1 44" xfId="479" xr:uid="{23B2A714-635A-49BF-86B4-6753F8C8306A}"/>
    <cellStyle name="40% - Accent1 45" xfId="480" xr:uid="{F190CB0A-8BE7-4CC1-9BC0-92554D4D3EF5}"/>
    <cellStyle name="40% - Accent1 46" xfId="481" xr:uid="{DEA3B692-0B1F-40DF-843D-934EC313E2C5}"/>
    <cellStyle name="40% - Accent1 47" xfId="482" xr:uid="{034E9375-CBF0-431A-BB8B-5D694FA9D51F}"/>
    <cellStyle name="40% - Accent1 48" xfId="483" xr:uid="{7DBD95FF-A189-4FEA-93A7-38BEF7803B04}"/>
    <cellStyle name="40% - Accent1 5" xfId="484" xr:uid="{B1D63572-6846-4BCC-ABC7-BC9E2AD7B114}"/>
    <cellStyle name="40% - Accent1 6" xfId="485" xr:uid="{92441C2D-8135-4C94-8CA7-9A2469A0E56F}"/>
    <cellStyle name="40% - Accent1 7" xfId="486" xr:uid="{E5516EB9-B64B-4FC8-865B-4CA73A3BF560}"/>
    <cellStyle name="40% - Accent1 8" xfId="487" xr:uid="{67774CD2-4209-44C5-903A-BCAC400C4D93}"/>
    <cellStyle name="40% - Accent1 9" xfId="488" xr:uid="{C769E724-C803-43BA-829A-17CE7FC24DFB}"/>
    <cellStyle name="40% - Accent2 10" xfId="489" xr:uid="{3E3BA49A-9CFD-4E51-A632-55FCDBCF162A}"/>
    <cellStyle name="40% - Accent2 11" xfId="490" xr:uid="{20AD3A3D-53FB-414D-97EA-2A8490C0B4B3}"/>
    <cellStyle name="40% - Accent2 12" xfId="491" xr:uid="{C8ED573C-2336-49D9-9C70-41F484331B27}"/>
    <cellStyle name="40% - Accent2 13" xfId="492" xr:uid="{39C14684-7967-409E-AC88-B0D5CC820731}"/>
    <cellStyle name="40% - Accent2 14" xfId="493" xr:uid="{406C3916-84F0-4216-9AC4-3BEEF7FE3C9F}"/>
    <cellStyle name="40% - Accent2 15" xfId="494" xr:uid="{10E3AC78-C07D-4A4B-9A20-1A37B1BE26D1}"/>
    <cellStyle name="40% - Accent2 16" xfId="495" xr:uid="{76A0E722-A5A3-48E8-BE81-2197E8DB4694}"/>
    <cellStyle name="40% - Accent2 17" xfId="496" xr:uid="{FE65F40A-0F5A-4556-B1CD-454F1FB56E7A}"/>
    <cellStyle name="40% - Accent2 18" xfId="497" xr:uid="{D1625E08-8096-4255-8149-3518DA613D41}"/>
    <cellStyle name="40% - Accent2 19" xfId="498" xr:uid="{87364012-6F60-4D8E-94BD-D524505D6266}"/>
    <cellStyle name="40% - Accent2 2" xfId="499" xr:uid="{C6CB9207-7911-4DB1-97AF-CBEC4C2E055B}"/>
    <cellStyle name="40% - Accent2 2 2" xfId="500" xr:uid="{78A07101-95AD-498B-9BC8-64A4E021E061}"/>
    <cellStyle name="40% - Accent2 2 3" xfId="501" xr:uid="{045A55C8-7F84-4555-8541-80B10BDC2D03}"/>
    <cellStyle name="40% - Accent2 2 4" xfId="502" xr:uid="{A213826B-DBC4-4B1C-8336-43E859EDFCD3}"/>
    <cellStyle name="40% - Accent2 2 5" xfId="503" xr:uid="{19B8489E-9087-42D1-A040-AE2779076123}"/>
    <cellStyle name="40% - Accent2 2 6" xfId="504" xr:uid="{E0C1694D-8EC0-485C-825E-CEBD0D447021}"/>
    <cellStyle name="40% - Accent2 2 7" xfId="505" xr:uid="{DC7648E2-5A50-4295-A9BB-0BECC4F25C0F}"/>
    <cellStyle name="40% - Accent2 2 8" xfId="506" xr:uid="{44362DB0-81AB-408D-ABA9-0C9632EE3193}"/>
    <cellStyle name="40% - Accent2 20" xfId="507" xr:uid="{7458A0B5-3B6A-4AC8-B9C5-43D550E08939}"/>
    <cellStyle name="40% - Accent2 21" xfId="508" xr:uid="{646F8F91-D4DD-4B79-86A4-904C1459EB8E}"/>
    <cellStyle name="40% - Accent2 22" xfId="509" xr:uid="{98E8CB59-5E1E-40B1-A3D8-2B1A4DA0DA70}"/>
    <cellStyle name="40% - Accent2 23" xfId="510" xr:uid="{98E4714F-A32C-4BA7-9F4E-DF692693B3E8}"/>
    <cellStyle name="40% - Accent2 24" xfId="511" xr:uid="{DAB6D5B4-9B85-4DBB-95FC-C6CE0F91A988}"/>
    <cellStyle name="40% - Accent2 25" xfId="512" xr:uid="{5BB1F6B1-9796-4EA2-8451-C89D4D0C79EC}"/>
    <cellStyle name="40% - Accent2 26" xfId="513" xr:uid="{76B6EF76-A50B-430E-91A7-4370EE77F76C}"/>
    <cellStyle name="40% - Accent2 27" xfId="514" xr:uid="{BAEDCE3D-CBEA-4BE0-B25B-A36AB84D0B99}"/>
    <cellStyle name="40% - Accent2 28" xfId="515" xr:uid="{396A9542-3A7A-45A4-BC1C-C24F9186C4A4}"/>
    <cellStyle name="40% - Accent2 29" xfId="516" xr:uid="{0C86D726-68DE-40BF-B4C2-CA19E73ED347}"/>
    <cellStyle name="40% - Accent2 3" xfId="517" xr:uid="{A4A01363-E9D2-4BA9-946B-C921887F7D27}"/>
    <cellStyle name="40% - Accent2 30" xfId="518" xr:uid="{4FBB9D7D-943D-4957-BBB5-DD813F932075}"/>
    <cellStyle name="40% - Accent2 31" xfId="519" xr:uid="{F7F36C49-98E9-47AC-B26F-C1BCB7D5CAE5}"/>
    <cellStyle name="40% - Accent2 32" xfId="520" xr:uid="{EF157F52-69CA-47D1-A376-7197F1028165}"/>
    <cellStyle name="40% - Accent2 33" xfId="521" xr:uid="{FEA5F83D-CB2A-4B6B-85F4-762323ADFD6F}"/>
    <cellStyle name="40% - Accent2 34" xfId="522" xr:uid="{E05F73F8-DCA2-4845-8255-6E80E213BA4A}"/>
    <cellStyle name="40% - Accent2 35" xfId="523" xr:uid="{FA8AB828-327C-4C8A-87FC-88FA4A60C2E6}"/>
    <cellStyle name="40% - Accent2 36" xfId="524" xr:uid="{F1EC4906-B2ED-4204-AF73-85B88C982FD3}"/>
    <cellStyle name="40% - Accent2 37" xfId="525" xr:uid="{DF108A1F-A9FD-4D37-AC67-5A09F5F864F4}"/>
    <cellStyle name="40% - Accent2 38" xfId="526" xr:uid="{2B46AC54-3355-4D7F-912D-B2A85A7CC5CF}"/>
    <cellStyle name="40% - Accent2 39" xfId="527" xr:uid="{B0E69AA4-16C1-4D9B-949B-E638BF195C64}"/>
    <cellStyle name="40% - Accent2 4" xfId="528" xr:uid="{A58EF3B9-790F-4679-A3F1-7D06AE059EF9}"/>
    <cellStyle name="40% - Accent2 40" xfId="529" xr:uid="{D70F0C20-E68B-456D-9335-51B2A637F157}"/>
    <cellStyle name="40% - Accent2 41" xfId="530" xr:uid="{960ADC0B-430C-4A9B-AEE7-4C411DB1A6D0}"/>
    <cellStyle name="40% - Accent2 42" xfId="531" xr:uid="{D8889B6A-9F34-4759-9C64-636DE7467385}"/>
    <cellStyle name="40% - Accent2 43" xfId="532" xr:uid="{5A5EC7BF-4C08-4B66-BBAE-C59954FAFDE9}"/>
    <cellStyle name="40% - Accent2 44" xfId="533" xr:uid="{2FB56456-7FEF-413D-9A06-566171D944A2}"/>
    <cellStyle name="40% - Accent2 45" xfId="534" xr:uid="{4EA66BBB-036B-43B3-9ED7-4032A8792294}"/>
    <cellStyle name="40% - Accent2 46" xfId="535" xr:uid="{0D94C1A3-8066-4D6E-B7FA-781536CC9202}"/>
    <cellStyle name="40% - Accent2 47" xfId="536" xr:uid="{77BC31D5-DA57-4ADA-8F4F-B462F0666C7B}"/>
    <cellStyle name="40% - Accent2 48" xfId="537" xr:uid="{88E271D7-B30B-4FF8-8FF1-152AEF01DA30}"/>
    <cellStyle name="40% - Accent2 5" xfId="538" xr:uid="{EC90966B-6377-4765-B510-6D48F0131B83}"/>
    <cellStyle name="40% - Accent2 6" xfId="539" xr:uid="{5CBEC6FD-89AC-414E-9D50-0733C49D844F}"/>
    <cellStyle name="40% - Accent2 7" xfId="540" xr:uid="{F30E3B7B-768D-4D59-A2AE-26124FAE8D79}"/>
    <cellStyle name="40% - Accent2 8" xfId="541" xr:uid="{DB79BE2D-01B0-4F6F-B7B6-2E300F7CA937}"/>
    <cellStyle name="40% - Accent2 9" xfId="542" xr:uid="{E4C18BCA-28C4-4AFD-9B55-945061726DDB}"/>
    <cellStyle name="40% - Accent3 10" xfId="543" xr:uid="{BC51C318-6A4A-4C0C-ABC2-BA381560ECCE}"/>
    <cellStyle name="40% - Accent3 11" xfId="544" xr:uid="{69DE8B37-CB84-4243-821E-9731442CF8EA}"/>
    <cellStyle name="40% - Accent3 12" xfId="545" xr:uid="{D12DC438-9AF1-4D4D-AB33-BD920FA2D008}"/>
    <cellStyle name="40% - Accent3 13" xfId="546" xr:uid="{5DBCEAB2-12DE-49F2-B52E-4EF3CC2A5607}"/>
    <cellStyle name="40% - Accent3 14" xfId="547" xr:uid="{857B3EBE-CA27-445A-8B99-F3F9DC296E4E}"/>
    <cellStyle name="40% - Accent3 15" xfId="548" xr:uid="{F759D6C0-0F9E-47D5-BC86-AF24C6B95CD2}"/>
    <cellStyle name="40% - Accent3 16" xfId="549" xr:uid="{C395B6E9-0E0F-419F-8BC7-2DAB1EDCE3FF}"/>
    <cellStyle name="40% - Accent3 17" xfId="550" xr:uid="{A35718F0-632A-4FE9-8F50-850E02856F64}"/>
    <cellStyle name="40% - Accent3 18" xfId="551" xr:uid="{DB12342B-2468-4504-A8DC-6B501F5AC0BB}"/>
    <cellStyle name="40% - Accent3 19" xfId="552" xr:uid="{0DB3C8D8-DB73-4B8D-BA27-B07FA48ED354}"/>
    <cellStyle name="40% - Accent3 2" xfId="553" xr:uid="{5AC5CD2C-EE95-46BC-A9C5-4B44DD29BD71}"/>
    <cellStyle name="40% - Accent3 2 2" xfId="554" xr:uid="{28F04A6C-9AAF-4B2E-A460-AD39C61231BC}"/>
    <cellStyle name="40% - Accent3 2 3" xfId="555" xr:uid="{0A524695-37C7-478C-96FB-9ABCFDDD548A}"/>
    <cellStyle name="40% - Accent3 2 4" xfId="556" xr:uid="{3A65F2FE-7032-4C17-A22D-809312AE8DEB}"/>
    <cellStyle name="40% - Accent3 2 5" xfId="557" xr:uid="{287AF291-E689-420D-BEAD-C2B90E84E7D0}"/>
    <cellStyle name="40% - Accent3 2 6" xfId="558" xr:uid="{F21A901B-EE1F-424A-A4E3-8263343A30FA}"/>
    <cellStyle name="40% - Accent3 2 7" xfId="559" xr:uid="{C6E26490-1267-42A9-B5D0-368073F6401D}"/>
    <cellStyle name="40% - Accent3 2 8" xfId="560" xr:uid="{E2500E49-C676-4C38-B88A-60A834DD1903}"/>
    <cellStyle name="40% - Accent3 20" xfId="561" xr:uid="{80B0608F-CB16-4249-BF81-5AAC9458D448}"/>
    <cellStyle name="40% - Accent3 21" xfId="562" xr:uid="{07D91907-39EA-4FEC-BA0C-EFA7A0306853}"/>
    <cellStyle name="40% - Accent3 22" xfId="563" xr:uid="{FFFF3B8E-C526-4625-8086-9C8AFECAF985}"/>
    <cellStyle name="40% - Accent3 23" xfId="564" xr:uid="{805F5905-6B7C-4791-AFD8-B8C0B08CB9E1}"/>
    <cellStyle name="40% - Accent3 24" xfId="565" xr:uid="{BF3219F0-CB76-4944-97C2-C1B1BF654871}"/>
    <cellStyle name="40% - Accent3 25" xfId="566" xr:uid="{BA8FEF30-B643-47BF-9CB2-FE7149B1B07F}"/>
    <cellStyle name="40% - Accent3 26" xfId="567" xr:uid="{90529E48-4615-44E6-9348-F4974EB74D0E}"/>
    <cellStyle name="40% - Accent3 27" xfId="568" xr:uid="{4F74D9EF-0AE6-45AC-9AF4-DBABC10BEF53}"/>
    <cellStyle name="40% - Accent3 28" xfId="569" xr:uid="{B71F73C2-CBEF-4CD5-B820-CA92236CFCDF}"/>
    <cellStyle name="40% - Accent3 29" xfId="570" xr:uid="{64204C48-A04B-4341-8828-5EBD7CB20E4D}"/>
    <cellStyle name="40% - Accent3 3" xfId="571" xr:uid="{9C182294-60BA-4595-91DE-642CEF292017}"/>
    <cellStyle name="40% - Accent3 30" xfId="572" xr:uid="{677F29C1-EC38-4596-842B-19B1A87DCAE6}"/>
    <cellStyle name="40% - Accent3 31" xfId="573" xr:uid="{A2FDA42B-A875-430E-9B88-641A10E73EA1}"/>
    <cellStyle name="40% - Accent3 32" xfId="574" xr:uid="{0B895A51-830B-42F6-9324-C309D2D856A7}"/>
    <cellStyle name="40% - Accent3 33" xfId="575" xr:uid="{9CFA8349-9983-46ED-914C-79DFA85D6FB4}"/>
    <cellStyle name="40% - Accent3 34" xfId="576" xr:uid="{DC16FF74-1D2F-405D-8B8D-608C297CC315}"/>
    <cellStyle name="40% - Accent3 35" xfId="577" xr:uid="{E873433E-368A-4BB5-A04B-9D6185ADCC13}"/>
    <cellStyle name="40% - Accent3 36" xfId="578" xr:uid="{5093EC5A-4A29-47E4-AFBE-767AF57EDB71}"/>
    <cellStyle name="40% - Accent3 37" xfId="579" xr:uid="{ECB77C91-FABB-4AED-A00C-E3AAD7F8FAEE}"/>
    <cellStyle name="40% - Accent3 38" xfId="580" xr:uid="{900C484B-6CA6-4314-89F6-06CBDDF33C8C}"/>
    <cellStyle name="40% - Accent3 39" xfId="581" xr:uid="{FF36D487-9CA2-4503-8C88-32CA82B03187}"/>
    <cellStyle name="40% - Accent3 4" xfId="582" xr:uid="{DC3CA2E2-FC13-4CE8-8BBF-C0BF90039FAC}"/>
    <cellStyle name="40% - Accent3 40" xfId="583" xr:uid="{F314A0D1-67F5-4D59-A9C1-33CBA3ADB4A3}"/>
    <cellStyle name="40% - Accent3 41" xfId="584" xr:uid="{6EF7CCE8-2100-47AE-95C4-5FC8DAF08438}"/>
    <cellStyle name="40% - Accent3 42" xfId="585" xr:uid="{AAAEBECB-0C2D-46DE-A19E-7C9A527E2E6D}"/>
    <cellStyle name="40% - Accent3 43" xfId="586" xr:uid="{83180243-AA80-4DFD-8AC9-EE25ECB48B63}"/>
    <cellStyle name="40% - Accent3 44" xfId="587" xr:uid="{9F5FDAAB-37F8-4ED4-9D06-564A77FB0E08}"/>
    <cellStyle name="40% - Accent3 45" xfId="588" xr:uid="{5B417702-1B06-4DFD-9D50-A12FA8819991}"/>
    <cellStyle name="40% - Accent3 46" xfId="589" xr:uid="{1BBD158B-D0F9-4ECC-99EA-5B4D05A1C1CB}"/>
    <cellStyle name="40% - Accent3 47" xfId="590" xr:uid="{786593DE-B781-464E-8519-DED2F00651AA}"/>
    <cellStyle name="40% - Accent3 48" xfId="591" xr:uid="{42A89003-BCE7-4593-94F8-EDDBA7C78199}"/>
    <cellStyle name="40% - Accent3 5" xfId="592" xr:uid="{0A00BE9D-9E01-4EDC-A877-C2F8117D620E}"/>
    <cellStyle name="40% - Accent3 6" xfId="593" xr:uid="{C571DED3-CB22-4E8A-894F-940130CB41DE}"/>
    <cellStyle name="40% - Accent3 7" xfId="594" xr:uid="{B4267F02-DE7D-4066-93A6-7A1641A98154}"/>
    <cellStyle name="40% - Accent3 8" xfId="595" xr:uid="{3924F32A-C322-4FCD-80D7-B0C28C106024}"/>
    <cellStyle name="40% - Accent3 9" xfId="596" xr:uid="{1A46CECC-40CD-4EED-BD0C-5A072F88C25A}"/>
    <cellStyle name="40% - Accent4 10" xfId="597" xr:uid="{5D78AC4C-6708-4F7A-A1D4-7D672445BF9B}"/>
    <cellStyle name="40% - Accent4 11" xfId="598" xr:uid="{047479D7-BCF4-445D-9CD2-DB025F054338}"/>
    <cellStyle name="40% - Accent4 12" xfId="599" xr:uid="{CE0EB8F7-C03D-4E37-B2B7-1B50FA7CA5E9}"/>
    <cellStyle name="40% - Accent4 13" xfId="600" xr:uid="{82496772-2B63-49AD-AFBC-797F9E8F6D1E}"/>
    <cellStyle name="40% - Accent4 14" xfId="601" xr:uid="{EAF4507A-F364-409D-98FF-9F2B8D810140}"/>
    <cellStyle name="40% - Accent4 15" xfId="602" xr:uid="{DF341918-778E-4276-9DD6-5B9C443A29BD}"/>
    <cellStyle name="40% - Accent4 16" xfId="603" xr:uid="{40487271-C387-458A-A2B2-37ED71F047C1}"/>
    <cellStyle name="40% - Accent4 17" xfId="604" xr:uid="{9AA314CB-8142-4DC6-92A9-909A21AFC5F6}"/>
    <cellStyle name="40% - Accent4 18" xfId="605" xr:uid="{AF937DF8-BFF4-46B8-B11C-681C1251FC95}"/>
    <cellStyle name="40% - Accent4 19" xfId="606" xr:uid="{25BF2DFC-9859-417D-9552-D72FACE7C5FF}"/>
    <cellStyle name="40% - Accent4 2" xfId="607" xr:uid="{7CD8EFC7-38D4-455E-8E19-0A06A4AD0AC3}"/>
    <cellStyle name="40% - Accent4 2 2" xfId="608" xr:uid="{09FE80F5-2A16-4B3A-8380-4EA3073F45ED}"/>
    <cellStyle name="40% - Accent4 2 3" xfId="609" xr:uid="{3A27EC97-63E7-4591-AF98-4F2E6064EBB8}"/>
    <cellStyle name="40% - Accent4 2 4" xfId="610" xr:uid="{B0B959FF-3BB0-42EE-8E3F-B31C927E3508}"/>
    <cellStyle name="40% - Accent4 2 5" xfId="611" xr:uid="{C66B2B89-7C39-4E04-846B-B1DF89672533}"/>
    <cellStyle name="40% - Accent4 2 6" xfId="612" xr:uid="{B0F86603-E2CD-47F3-B72A-B176CB2C77B9}"/>
    <cellStyle name="40% - Accent4 2 7" xfId="613" xr:uid="{3ABE6026-D9C0-4F4C-90F1-51545226F085}"/>
    <cellStyle name="40% - Accent4 2 8" xfId="614" xr:uid="{B8EF5F3A-E69D-488B-A6FA-71448AC76043}"/>
    <cellStyle name="40% - Accent4 20" xfId="615" xr:uid="{F3BD5865-9F0B-4AAE-9BF3-5CA25475CC6A}"/>
    <cellStyle name="40% - Accent4 21" xfId="616" xr:uid="{032A5FD1-5149-4482-B160-5DF9F67051CA}"/>
    <cellStyle name="40% - Accent4 22" xfId="617" xr:uid="{C66CBDE8-BA27-4583-A245-098BFC901ECF}"/>
    <cellStyle name="40% - Accent4 23" xfId="618" xr:uid="{898FA8BA-B4F8-4EEE-BF80-269B2BCFC563}"/>
    <cellStyle name="40% - Accent4 24" xfId="619" xr:uid="{2DE87D4E-6914-493E-A415-09D596D7FC45}"/>
    <cellStyle name="40% - Accent4 25" xfId="620" xr:uid="{B9A9E5A6-66F2-4DEC-A537-2E93D2595A4A}"/>
    <cellStyle name="40% - Accent4 26" xfId="621" xr:uid="{7A3A8902-5666-4070-8972-FAE606B11288}"/>
    <cellStyle name="40% - Accent4 27" xfId="622" xr:uid="{82C0C205-D9D4-451E-85AD-35EABDDEBA60}"/>
    <cellStyle name="40% - Accent4 28" xfId="623" xr:uid="{91B052E6-2306-4470-A4AA-0F7CEA2E044A}"/>
    <cellStyle name="40% - Accent4 29" xfId="624" xr:uid="{0542036B-9061-46D4-80FB-72847C545FD8}"/>
    <cellStyle name="40% - Accent4 3" xfId="625" xr:uid="{E7D3625E-4A1C-489F-935F-0EB7A59748BA}"/>
    <cellStyle name="40% - Accent4 30" xfId="626" xr:uid="{FBAC06D4-1614-45F7-9063-1731823697E2}"/>
    <cellStyle name="40% - Accent4 31" xfId="627" xr:uid="{E2640DB3-3669-40D6-9553-0A1989844A88}"/>
    <cellStyle name="40% - Accent4 32" xfId="628" xr:uid="{AF948637-3835-447F-8EB4-EA3BB68C16C4}"/>
    <cellStyle name="40% - Accent4 33" xfId="629" xr:uid="{7135C837-232A-490B-BDF8-9E80EECB5A5F}"/>
    <cellStyle name="40% - Accent4 34" xfId="630" xr:uid="{02979C5D-B71B-48E1-8F69-3096A691E03A}"/>
    <cellStyle name="40% - Accent4 35" xfId="631" xr:uid="{BCED48FB-24AF-4555-8668-43445996F408}"/>
    <cellStyle name="40% - Accent4 36" xfId="632" xr:uid="{D57CC083-76C8-4FDC-B972-470B1C71EEC8}"/>
    <cellStyle name="40% - Accent4 37" xfId="633" xr:uid="{BEECFC61-9B98-49A5-BBD5-E0ECB7A39637}"/>
    <cellStyle name="40% - Accent4 38" xfId="634" xr:uid="{D9FC0BA6-8FB0-4A19-8AB6-11AE7E0AC8C9}"/>
    <cellStyle name="40% - Accent4 39" xfId="635" xr:uid="{74CD7358-4CA9-448B-89C6-B09B006B9C1B}"/>
    <cellStyle name="40% - Accent4 4" xfId="636" xr:uid="{6E75DC56-2B21-4933-9E90-AC9CDFE457C3}"/>
    <cellStyle name="40% - Accent4 40" xfId="637" xr:uid="{CF93633A-F533-4B8E-8758-681F80F25998}"/>
    <cellStyle name="40% - Accent4 41" xfId="638" xr:uid="{FF1B23D9-8559-4908-8FC0-E7CFFEDD7784}"/>
    <cellStyle name="40% - Accent4 42" xfId="639" xr:uid="{49A63A24-5F66-44FB-BF87-2E00D22D699D}"/>
    <cellStyle name="40% - Accent4 43" xfId="640" xr:uid="{B4C26144-E246-4B5B-8DC7-889A4E919CBA}"/>
    <cellStyle name="40% - Accent4 44" xfId="641" xr:uid="{6EA2694C-475E-41B7-A843-C75DE20230A2}"/>
    <cellStyle name="40% - Accent4 45" xfId="642" xr:uid="{E8DEE9BD-2DE5-440D-BC23-97BB192C601B}"/>
    <cellStyle name="40% - Accent4 46" xfId="643" xr:uid="{9737BDC6-6AEB-4490-B999-5C5107D85382}"/>
    <cellStyle name="40% - Accent4 47" xfId="644" xr:uid="{3D0DBAB8-FB8F-462A-8B2F-D63FC7991B1A}"/>
    <cellStyle name="40% - Accent4 48" xfId="645" xr:uid="{A2602A20-679A-4996-8DD1-8BB5C0137217}"/>
    <cellStyle name="40% - Accent4 5" xfId="646" xr:uid="{7592872D-32AA-45E1-940B-81E51F9D7163}"/>
    <cellStyle name="40% - Accent4 6" xfId="647" xr:uid="{E37A13A6-FDFE-4D6E-BEBA-2D5657DA3655}"/>
    <cellStyle name="40% - Accent4 7" xfId="648" xr:uid="{EDEEC37C-CD0D-471D-B037-67642681942E}"/>
    <cellStyle name="40% - Accent4 8" xfId="649" xr:uid="{771132AE-953E-4832-AA95-1FAB996F86CD}"/>
    <cellStyle name="40% - Accent4 9" xfId="650" xr:uid="{7700A5F3-B0EE-4D43-AD8E-3B7DB3A1EA0C}"/>
    <cellStyle name="40% - Accent5 10" xfId="651" xr:uid="{45C823FB-2B04-4591-9714-064B36A50DE3}"/>
    <cellStyle name="40% - Accent5 11" xfId="652" xr:uid="{008695BA-8EE0-4C9C-9795-BDC8531289C5}"/>
    <cellStyle name="40% - Accent5 12" xfId="653" xr:uid="{D0C19F25-5661-423F-895D-49705A4FE57D}"/>
    <cellStyle name="40% - Accent5 13" xfId="654" xr:uid="{8316B9B8-AB1E-4C45-A0F1-2B06E91087E1}"/>
    <cellStyle name="40% - Accent5 14" xfId="655" xr:uid="{CF7A0228-6216-4C00-BBF1-72EBD58D44F7}"/>
    <cellStyle name="40% - Accent5 15" xfId="656" xr:uid="{1806AC0C-D09F-483B-99C9-76F545128620}"/>
    <cellStyle name="40% - Accent5 16" xfId="657" xr:uid="{591C5F6C-0436-4DE2-B6E6-2C17CA24A5B3}"/>
    <cellStyle name="40% - Accent5 17" xfId="658" xr:uid="{F6735BCC-99F6-41EA-9F11-A02C445DC967}"/>
    <cellStyle name="40% - Accent5 18" xfId="659" xr:uid="{9469807E-8639-4CB6-B263-68316F94EEB0}"/>
    <cellStyle name="40% - Accent5 19" xfId="660" xr:uid="{67C73568-4FA7-49D6-A815-DB3431FAF235}"/>
    <cellStyle name="40% - Accent5 2" xfId="661" xr:uid="{1947331B-C79A-4EBA-8108-AEB92F90D222}"/>
    <cellStyle name="40% - Accent5 2 2" xfId="662" xr:uid="{DB8EDFCF-E430-44CF-9C72-D1C568A4095F}"/>
    <cellStyle name="40% - Accent5 2 3" xfId="663" xr:uid="{32109676-811A-47B3-A7E5-36674E7725E6}"/>
    <cellStyle name="40% - Accent5 2 4" xfId="664" xr:uid="{174CC7FC-4724-4AE0-8E86-ED369813C127}"/>
    <cellStyle name="40% - Accent5 2 5" xfId="665" xr:uid="{860E814B-5E97-4B98-9C11-4C917E17C770}"/>
    <cellStyle name="40% - Accent5 2 6" xfId="666" xr:uid="{1D464695-882D-4899-9D23-155531C356B0}"/>
    <cellStyle name="40% - Accent5 2 7" xfId="667" xr:uid="{012AB050-41FE-4038-A341-FED9960DABC7}"/>
    <cellStyle name="40% - Accent5 2 8" xfId="668" xr:uid="{809313B6-D6BC-4941-A134-A6819E3D38A1}"/>
    <cellStyle name="40% - Accent5 20" xfId="669" xr:uid="{D396E93A-2B34-4AB0-840A-3CBACC775557}"/>
    <cellStyle name="40% - Accent5 21" xfId="670" xr:uid="{895A99F2-7D50-444B-BA43-9C523709F317}"/>
    <cellStyle name="40% - Accent5 22" xfId="671" xr:uid="{FE4D9174-4384-47A8-ACA2-046B39E54C5E}"/>
    <cellStyle name="40% - Accent5 23" xfId="672" xr:uid="{AFE5F5F9-77FA-4904-A89F-866003C076AF}"/>
    <cellStyle name="40% - Accent5 24" xfId="673" xr:uid="{DFE74C6B-6152-4F3A-ADB7-3E4EB3456C7C}"/>
    <cellStyle name="40% - Accent5 25" xfId="674" xr:uid="{C8521E56-62C0-4C6D-B071-CE8262B367EE}"/>
    <cellStyle name="40% - Accent5 26" xfId="675" xr:uid="{37B5FB6D-894C-4EAF-BDD0-1AEE9D1A4B52}"/>
    <cellStyle name="40% - Accent5 27" xfId="676" xr:uid="{8704DDFC-4637-44BA-912F-8466DF86354B}"/>
    <cellStyle name="40% - Accent5 28" xfId="677" xr:uid="{17511EBC-4881-4AE8-9E7F-D8541434C4E3}"/>
    <cellStyle name="40% - Accent5 29" xfId="678" xr:uid="{EF915966-D4F8-4656-B640-399D42651A54}"/>
    <cellStyle name="40% - Accent5 3" xfId="679" xr:uid="{971C1074-0965-4E0A-AE67-E44F93C40B52}"/>
    <cellStyle name="40% - Accent5 30" xfId="680" xr:uid="{BB9E69EE-A175-4BDF-BDB6-259855EF93CF}"/>
    <cellStyle name="40% - Accent5 31" xfId="681" xr:uid="{7D3FA090-55DE-436D-80B1-8C7CB20D90B7}"/>
    <cellStyle name="40% - Accent5 32" xfId="682" xr:uid="{E9295FA7-86DC-46A2-ACC4-6BD6DC0192F3}"/>
    <cellStyle name="40% - Accent5 33" xfId="683" xr:uid="{F9956BD3-2EA9-466E-BCAE-E965650FE795}"/>
    <cellStyle name="40% - Accent5 34" xfId="684" xr:uid="{3803EF20-B15D-4430-80D8-11FD48C613C8}"/>
    <cellStyle name="40% - Accent5 35" xfId="685" xr:uid="{8F75DF37-87D2-4B66-95D4-6DBF76793FFC}"/>
    <cellStyle name="40% - Accent5 36" xfId="686" xr:uid="{52EFEA24-E5B5-4129-B9C8-733F1B271243}"/>
    <cellStyle name="40% - Accent5 37" xfId="687" xr:uid="{5C9C9162-A405-49BE-AA6E-8D6674C37E0D}"/>
    <cellStyle name="40% - Accent5 38" xfId="688" xr:uid="{7A99B079-9595-46F6-904E-D02BAB491460}"/>
    <cellStyle name="40% - Accent5 39" xfId="689" xr:uid="{B2281A70-5000-405A-8218-7564956FC234}"/>
    <cellStyle name="40% - Accent5 4" xfId="690" xr:uid="{CE1641CF-EDE0-46D7-A1F6-6DAA68594B44}"/>
    <cellStyle name="40% - Accent5 40" xfId="691" xr:uid="{E44846EC-0CB2-46AC-A0ED-C5BA5821D5B3}"/>
    <cellStyle name="40% - Accent5 41" xfId="692" xr:uid="{84DD6F47-C447-4F2E-9EBE-03AEE1CFF4B1}"/>
    <cellStyle name="40% - Accent5 42" xfId="693" xr:uid="{5398BCD5-5563-4C26-91B4-F6661BDB065D}"/>
    <cellStyle name="40% - Accent5 43" xfId="694" xr:uid="{4A5EECA0-B843-4ACF-A83C-5136C2080EB9}"/>
    <cellStyle name="40% - Accent5 44" xfId="695" xr:uid="{FA7CCB23-8DAF-4A77-B874-6F84129A5D57}"/>
    <cellStyle name="40% - Accent5 45" xfId="696" xr:uid="{A43CDAD6-B89D-4273-9879-BCD08FB19DD3}"/>
    <cellStyle name="40% - Accent5 46" xfId="697" xr:uid="{38CE61D1-EF20-431F-99BB-D6129F14B330}"/>
    <cellStyle name="40% - Accent5 47" xfId="698" xr:uid="{AEE62896-88CF-4118-BAB7-FC89EAEBD530}"/>
    <cellStyle name="40% - Accent5 48" xfId="699" xr:uid="{16150561-50F8-4E01-887A-6B46096CD1DB}"/>
    <cellStyle name="40% - Accent5 5" xfId="700" xr:uid="{B79746DA-B1EC-4465-9486-845B1D9FD5C5}"/>
    <cellStyle name="40% - Accent5 6" xfId="701" xr:uid="{A8A9F116-1EA5-43E6-83F3-4F1E90DEEBDE}"/>
    <cellStyle name="40% - Accent5 7" xfId="702" xr:uid="{7E0A2BBB-CC81-450B-BC38-28C84820ECF4}"/>
    <cellStyle name="40% - Accent5 8" xfId="703" xr:uid="{99C19E0D-A35F-4F64-856D-E1DD03FDA9AC}"/>
    <cellStyle name="40% - Accent5 9" xfId="704" xr:uid="{034473D2-E965-48AD-BDA3-480A774BBA10}"/>
    <cellStyle name="40% - Accent6 10" xfId="705" xr:uid="{57F20ABE-5608-4368-A317-5EBEF22EF819}"/>
    <cellStyle name="40% - Accent6 11" xfId="706" xr:uid="{9BEFB785-6705-4D97-AD97-79801A73B7CF}"/>
    <cellStyle name="40% - Accent6 12" xfId="707" xr:uid="{46F3968D-4AC0-4249-9545-64DC22230CD7}"/>
    <cellStyle name="40% - Accent6 13" xfId="708" xr:uid="{A42BF1EB-C214-44B6-80FC-9566324A19C3}"/>
    <cellStyle name="40% - Accent6 14" xfId="709" xr:uid="{C1AFC543-DE14-4757-B486-BB8A7A9DC82F}"/>
    <cellStyle name="40% - Accent6 15" xfId="710" xr:uid="{60490D49-A914-423F-A54C-4A44716211A9}"/>
    <cellStyle name="40% - Accent6 16" xfId="711" xr:uid="{B7174016-ACEB-4DA0-A1DE-72A70D2B7D96}"/>
    <cellStyle name="40% - Accent6 17" xfId="712" xr:uid="{10C576BD-B8F4-4DCF-8343-D0E050DA4084}"/>
    <cellStyle name="40% - Accent6 18" xfId="713" xr:uid="{BDA46246-BDAC-4521-87E3-FBAAAC5A2CCF}"/>
    <cellStyle name="40% - Accent6 19" xfId="714" xr:uid="{EDB2CCC9-969C-4537-B1C2-E7AD0689FA3A}"/>
    <cellStyle name="40% - Accent6 2" xfId="715" xr:uid="{025DB5EF-5BD4-4205-AAA8-EB46C60541D3}"/>
    <cellStyle name="40% - Accent6 2 2" xfId="716" xr:uid="{16CD58CE-21B2-4D41-8FB0-89AB93473608}"/>
    <cellStyle name="40% - Accent6 2 3" xfId="717" xr:uid="{E3949F67-A075-4FA0-8C35-FF536D8B0FE0}"/>
    <cellStyle name="40% - Accent6 2 4" xfId="718" xr:uid="{4A704C1B-A90F-4FEA-A3DE-8299A5C18500}"/>
    <cellStyle name="40% - Accent6 2 5" xfId="719" xr:uid="{7708EED8-D1C3-4E5D-9A88-EDBA9248586E}"/>
    <cellStyle name="40% - Accent6 2 6" xfId="720" xr:uid="{B289A98A-5A39-4719-B26D-FACC49117742}"/>
    <cellStyle name="40% - Accent6 2 7" xfId="721" xr:uid="{6F106CE7-5F2C-4183-8FA4-0C0D7EF56D67}"/>
    <cellStyle name="40% - Accent6 2 8" xfId="722" xr:uid="{6C993FA5-B6E8-4305-9078-42D225B256EC}"/>
    <cellStyle name="40% - Accent6 20" xfId="723" xr:uid="{ECBE6263-D11F-4B25-8D29-C04732430C49}"/>
    <cellStyle name="40% - Accent6 21" xfId="724" xr:uid="{F9C9769F-937A-4D5E-8A82-C5084805868F}"/>
    <cellStyle name="40% - Accent6 22" xfId="725" xr:uid="{B42EFCED-43FD-45A1-8D26-BC617EF19073}"/>
    <cellStyle name="40% - Accent6 23" xfId="726" xr:uid="{77368EDC-2127-478F-8E4E-D13EBB7A57F6}"/>
    <cellStyle name="40% - Accent6 24" xfId="727" xr:uid="{7B3894D0-38D4-4C63-85E9-D8D0D1C2046A}"/>
    <cellStyle name="40% - Accent6 25" xfId="728" xr:uid="{6887DD5A-2903-42F7-9F7B-7131F0EA3012}"/>
    <cellStyle name="40% - Accent6 26" xfId="729" xr:uid="{3B920A31-7B52-4DCE-86B6-192599B4FE02}"/>
    <cellStyle name="40% - Accent6 27" xfId="730" xr:uid="{DA14B1FD-1F15-4615-B4E3-9B81C39EDFEE}"/>
    <cellStyle name="40% - Accent6 28" xfId="731" xr:uid="{199FB492-9DF3-445D-9345-E11BD921F1A5}"/>
    <cellStyle name="40% - Accent6 29" xfId="732" xr:uid="{32E342C0-BC8B-41C4-9751-460B962632D7}"/>
    <cellStyle name="40% - Accent6 3" xfId="733" xr:uid="{1BCDDD5A-FD05-4FD7-BEBD-C8E62A88168F}"/>
    <cellStyle name="40% - Accent6 30" xfId="734" xr:uid="{96565B6B-E7FE-4DCD-966E-0EBBE0560144}"/>
    <cellStyle name="40% - Accent6 31" xfId="735" xr:uid="{6DF9BB45-ABF0-4CA7-8C78-F4EC7EC01FFA}"/>
    <cellStyle name="40% - Accent6 32" xfId="736" xr:uid="{260B0539-9D51-4DFC-B628-BE2AE35E97CF}"/>
    <cellStyle name="40% - Accent6 33" xfId="737" xr:uid="{4005F326-3CEE-4489-9E52-DF8300A92FA7}"/>
    <cellStyle name="40% - Accent6 34" xfId="738" xr:uid="{E674C0A2-DD16-4A16-9294-FC68C94EB084}"/>
    <cellStyle name="40% - Accent6 35" xfId="739" xr:uid="{E79B2658-0BBF-408F-89FC-E5EA2078894F}"/>
    <cellStyle name="40% - Accent6 36" xfId="740" xr:uid="{4E184323-9B31-4E35-A922-A4AF4F397B75}"/>
    <cellStyle name="40% - Accent6 37" xfId="741" xr:uid="{0C51C717-2E95-4913-A140-7BE7D9D1120D}"/>
    <cellStyle name="40% - Accent6 38" xfId="742" xr:uid="{CC9C2BC6-DBF0-4D26-9D58-38D279C69782}"/>
    <cellStyle name="40% - Accent6 39" xfId="743" xr:uid="{0F550D4C-47C5-429C-97F8-E6949CBD1DAA}"/>
    <cellStyle name="40% - Accent6 4" xfId="744" xr:uid="{8CDB01DA-D8A7-45DA-983F-74D76D0822F8}"/>
    <cellStyle name="40% - Accent6 40" xfId="745" xr:uid="{4167DAB2-F7A5-4C82-A6EA-099B12A4142B}"/>
    <cellStyle name="40% - Accent6 41" xfId="746" xr:uid="{2A457848-3B9F-4F05-BA25-95369201C2B4}"/>
    <cellStyle name="40% - Accent6 42" xfId="747" xr:uid="{39535558-0305-4AFC-BF7E-33AE60CDD5C1}"/>
    <cellStyle name="40% - Accent6 43" xfId="748" xr:uid="{19E32979-EFDF-4C9C-8169-3E54A438AD4B}"/>
    <cellStyle name="40% - Accent6 44" xfId="749" xr:uid="{26F51678-0AA9-40D9-93B2-C827A8800106}"/>
    <cellStyle name="40% - Accent6 45" xfId="750" xr:uid="{158D2639-791B-4DEA-B208-23183E6844A6}"/>
    <cellStyle name="40% - Accent6 46" xfId="751" xr:uid="{0F6D5DE4-02DC-4BCB-AC04-E80D02728C65}"/>
    <cellStyle name="40% - Accent6 47" xfId="752" xr:uid="{DBE43881-9528-48EB-9AF8-E99A1A904CE9}"/>
    <cellStyle name="40% - Accent6 48" xfId="753" xr:uid="{9353D937-B214-4F3F-9EF5-36CBBE07C777}"/>
    <cellStyle name="40% - Accent6 5" xfId="754" xr:uid="{43BEED81-E209-43C0-B91B-D8532DB7830C}"/>
    <cellStyle name="40% - Accent6 6" xfId="755" xr:uid="{D84AD51C-F151-4975-9080-281EDFEB4C69}"/>
    <cellStyle name="40% - Accent6 7" xfId="756" xr:uid="{2F982E2F-62B1-4D71-99FD-9ACAA6D191AA}"/>
    <cellStyle name="40% - Accent6 8" xfId="757" xr:uid="{6B12E8AD-62B4-4612-BE1C-48EECBDC909C}"/>
    <cellStyle name="40% - Accent6 9" xfId="758" xr:uid="{4C63693C-FA5D-4D26-988C-3729C3B20ACD}"/>
    <cellStyle name="5 indents" xfId="759" xr:uid="{D9B89089-8C6B-4D6B-BE43-78A7DFCD947E}"/>
    <cellStyle name="60% - Accent1 10" xfId="760" xr:uid="{5B24FC8B-8E5A-4FA8-B281-827517F8A0CC}"/>
    <cellStyle name="60% - Accent1 11" xfId="761" xr:uid="{C6FABE3B-A111-47ED-83E5-9F378D51FDBD}"/>
    <cellStyle name="60% - Accent1 12" xfId="762" xr:uid="{865CB519-DA4C-48F1-B0E2-758F80A3C15B}"/>
    <cellStyle name="60% - Accent1 13" xfId="763" xr:uid="{9CF8F6F7-4D8C-4634-9EF4-C4601FE58CE2}"/>
    <cellStyle name="60% - Accent1 14" xfId="764" xr:uid="{251C4351-6964-4E6F-B6E6-E72DD234E374}"/>
    <cellStyle name="60% - Accent1 15" xfId="765" xr:uid="{B0B50EB0-2F84-493A-9B5E-803A4BD8B9D4}"/>
    <cellStyle name="60% - Accent1 16" xfId="766" xr:uid="{0B48A45C-24A1-4453-8C7B-C0C9E5783D59}"/>
    <cellStyle name="60% - Accent1 17" xfId="767" xr:uid="{F8D3C678-9C60-4E06-8912-DC4465F35E1E}"/>
    <cellStyle name="60% - Accent1 18" xfId="768" xr:uid="{47A5917E-50F6-4FD8-9E64-B7C01A8B5B6C}"/>
    <cellStyle name="60% - Accent1 19" xfId="769" xr:uid="{93E07A56-BB96-4837-BB71-838A12422884}"/>
    <cellStyle name="60% - Accent1 2" xfId="770" xr:uid="{E2BCA70D-57B1-480A-8BE6-5C5AE2979531}"/>
    <cellStyle name="60% - Accent1 2 2" xfId="771" xr:uid="{3B8A46F0-1A68-4177-A56C-B72919A55353}"/>
    <cellStyle name="60% - Accent1 2 3" xfId="772" xr:uid="{39026637-EFA6-4C2B-A700-C0C17777C9AC}"/>
    <cellStyle name="60% - Accent1 2 4" xfId="773" xr:uid="{B68440FC-A184-4E0C-A281-6BD27490F6A0}"/>
    <cellStyle name="60% - Accent1 2 5" xfId="774" xr:uid="{67FC85C0-55CD-4A6C-ABB6-11A031BC9C23}"/>
    <cellStyle name="60% - Accent1 2 6" xfId="775" xr:uid="{04BD6997-6D10-4979-912A-946DE43BCAA5}"/>
    <cellStyle name="60% - Accent1 2 7" xfId="776" xr:uid="{D381B1BC-82A4-4CC0-989F-A9F23913A794}"/>
    <cellStyle name="60% - Accent1 2 8" xfId="777" xr:uid="{2140281B-756F-4B8B-960F-F58FB83B5AF6}"/>
    <cellStyle name="60% - Accent1 20" xfId="778" xr:uid="{C5BF3C0E-72EE-4532-8298-E68BFD86B9D7}"/>
    <cellStyle name="60% - Accent1 21" xfId="779" xr:uid="{5501F5A6-2985-42E1-9B01-396F3BD0EFB0}"/>
    <cellStyle name="60% - Accent1 22" xfId="780" xr:uid="{B09ABB7D-3C2E-44FA-A0A5-06281325A1AB}"/>
    <cellStyle name="60% - Accent1 23" xfId="781" xr:uid="{1E16168B-4028-4063-9F9C-5AD0D679E595}"/>
    <cellStyle name="60% - Accent1 24" xfId="782" xr:uid="{633F4AFF-4A7F-4368-89E6-A6080E3A5E94}"/>
    <cellStyle name="60% - Accent1 25" xfId="783" xr:uid="{085F07A0-CAE5-430E-9B6D-01FDEB676BC2}"/>
    <cellStyle name="60% - Accent1 26" xfId="784" xr:uid="{A51D7CB1-0111-4326-BF64-ED4795723000}"/>
    <cellStyle name="60% - Accent1 27" xfId="785" xr:uid="{FBDEA85D-AEBF-4900-9683-3B49AE8AAB89}"/>
    <cellStyle name="60% - Accent1 28" xfId="786" xr:uid="{51338F51-3A9E-4D2A-8064-942EDD621C14}"/>
    <cellStyle name="60% - Accent1 29" xfId="787" xr:uid="{A2C511EF-DC9A-4E73-B45B-EA19D483EC33}"/>
    <cellStyle name="60% - Accent1 3" xfId="788" xr:uid="{FBDFE5B6-CC8D-45C3-8FDF-F5D6BEE8A3E1}"/>
    <cellStyle name="60% - Accent1 30" xfId="789" xr:uid="{A1C38500-7B99-43DB-9E65-3CB1D0A55C84}"/>
    <cellStyle name="60% - Accent1 31" xfId="790" xr:uid="{2B8B8C54-EA50-4443-B9DA-B93BB98543EA}"/>
    <cellStyle name="60% - Accent1 32" xfId="791" xr:uid="{8E61FA48-9629-4499-87C9-028A4489FCC4}"/>
    <cellStyle name="60% - Accent1 33" xfId="792" xr:uid="{774E254E-5419-4175-885A-A11269826132}"/>
    <cellStyle name="60% - Accent1 34" xfId="793" xr:uid="{66138676-A229-4599-B7F5-39FF1719195D}"/>
    <cellStyle name="60% - Accent1 35" xfId="794" xr:uid="{CA9792F8-4B27-4523-ACB1-48C7C2AEFF25}"/>
    <cellStyle name="60% - Accent1 36" xfId="795" xr:uid="{6B460C72-D30B-4A00-885E-D2BBE7F357A5}"/>
    <cellStyle name="60% - Accent1 37" xfId="796" xr:uid="{C32B1B49-5083-4459-9A34-CC591E2AE86A}"/>
    <cellStyle name="60% - Accent1 38" xfId="797" xr:uid="{563A9DAE-06CB-42B0-8CE2-62BAA1825457}"/>
    <cellStyle name="60% - Accent1 39" xfId="798" xr:uid="{7818DFC2-D175-4670-BC48-B9E2615C41E3}"/>
    <cellStyle name="60% - Accent1 4" xfId="799" xr:uid="{8BE88730-F6B5-4C49-AE49-620491E8E2A4}"/>
    <cellStyle name="60% - Accent1 40" xfId="800" xr:uid="{23CA5C13-6020-4831-9D2E-BA847DB5FF7D}"/>
    <cellStyle name="60% - Accent1 41" xfId="801" xr:uid="{0348C653-86DA-48BE-8449-64FED1DB1F4C}"/>
    <cellStyle name="60% - Accent1 42" xfId="802" xr:uid="{E8B17706-2F1C-476E-83C5-76AF9530B1E4}"/>
    <cellStyle name="60% - Accent1 43" xfId="803" xr:uid="{105C8F0C-E1AD-4DC4-9C57-06545098B19A}"/>
    <cellStyle name="60% - Accent1 44" xfId="804" xr:uid="{FF53375A-F9B1-4B64-9F22-3CC94FF94D9A}"/>
    <cellStyle name="60% - Accent1 45" xfId="805" xr:uid="{F1008D5B-9416-4C8E-9AC9-89AD51DFD37D}"/>
    <cellStyle name="60% - Accent1 46" xfId="806" xr:uid="{5F23EA89-C146-41B9-A19E-9CACC1DB92A4}"/>
    <cellStyle name="60% - Accent1 47" xfId="807" xr:uid="{88F2D51C-115A-4968-AE64-7DE43A7C023B}"/>
    <cellStyle name="60% - Accent1 48" xfId="808" xr:uid="{3B34E9C5-39BD-4E06-B898-4A4C026A672C}"/>
    <cellStyle name="60% - Accent1 5" xfId="809" xr:uid="{0E720BF7-D83D-448A-BAA6-D1001D281983}"/>
    <cellStyle name="60% - Accent1 6" xfId="810" xr:uid="{49113ADE-A72D-40BF-AA8C-231B66982DC2}"/>
    <cellStyle name="60% - Accent1 7" xfId="811" xr:uid="{CEFE166A-FAE0-4938-983D-FB607C0A8B67}"/>
    <cellStyle name="60% - Accent1 8" xfId="812" xr:uid="{B1625301-A915-482B-95D4-3C435B75DD76}"/>
    <cellStyle name="60% - Accent1 9" xfId="813" xr:uid="{E7A3FD28-7C4C-4BC7-BE05-3DCCBA6503C2}"/>
    <cellStyle name="60% - Accent2 10" xfId="814" xr:uid="{0B81E875-4964-4C2B-80C0-BD41D7D8A17A}"/>
    <cellStyle name="60% - Accent2 11" xfId="815" xr:uid="{0B18A2EB-0682-4A33-9827-472AFF82A60B}"/>
    <cellStyle name="60% - Accent2 12" xfId="816" xr:uid="{93A986B9-EED7-4F2B-A485-897F1F6E2758}"/>
    <cellStyle name="60% - Accent2 13" xfId="817" xr:uid="{1C38682B-5B73-4B39-892B-DA968A09472C}"/>
    <cellStyle name="60% - Accent2 14" xfId="818" xr:uid="{11DC81A4-DF36-4D2F-BA9B-4E4776E364F8}"/>
    <cellStyle name="60% - Accent2 15" xfId="819" xr:uid="{92C6B31F-AC4A-401E-9F43-D9F2D20E8718}"/>
    <cellStyle name="60% - Accent2 16" xfId="820" xr:uid="{2DAA44C0-4B1B-4D95-91B0-11652A438010}"/>
    <cellStyle name="60% - Accent2 17" xfId="821" xr:uid="{773BAEF5-91CA-4B75-82EB-84522ABD513F}"/>
    <cellStyle name="60% - Accent2 18" xfId="822" xr:uid="{AAB95A6E-B353-4FF1-B3C8-40D7E65CD164}"/>
    <cellStyle name="60% - Accent2 19" xfId="823" xr:uid="{344B6D3D-6E01-4603-A1C6-92FBBD2E6C69}"/>
    <cellStyle name="60% - Accent2 2" xfId="824" xr:uid="{B29421A7-710E-4FF3-889C-E8E7E040FDC5}"/>
    <cellStyle name="60% - Accent2 2 2" xfId="825" xr:uid="{D38C6663-A3D1-4113-BDDA-C3F7E49AB405}"/>
    <cellStyle name="60% - Accent2 2 3" xfId="826" xr:uid="{024E11C7-D18D-4B4E-A884-B5C8FC2B442C}"/>
    <cellStyle name="60% - Accent2 2 4" xfId="827" xr:uid="{5CFD86ED-39A9-4E8D-8639-57157F9EF89E}"/>
    <cellStyle name="60% - Accent2 2 5" xfId="828" xr:uid="{AB2AD8CA-587E-4FAA-861B-298563B16EFF}"/>
    <cellStyle name="60% - Accent2 2 6" xfId="829" xr:uid="{3BED094E-5B1F-4E44-9CC0-7A3C89A72750}"/>
    <cellStyle name="60% - Accent2 2 7" xfId="830" xr:uid="{0069CC14-E7B7-4B1A-BF24-B1F3676C7459}"/>
    <cellStyle name="60% - Accent2 2 8" xfId="831" xr:uid="{80E759DA-B978-4821-ADCD-791B29708712}"/>
    <cellStyle name="60% - Accent2 20" xfId="832" xr:uid="{7F8DFAA3-892C-491E-A146-70AF02494F07}"/>
    <cellStyle name="60% - Accent2 21" xfId="833" xr:uid="{7DA637BA-57B8-459B-9A69-20F8DA3592E9}"/>
    <cellStyle name="60% - Accent2 22" xfId="834" xr:uid="{F237BE94-FCC3-42DB-BCE2-BB8876EBE8D8}"/>
    <cellStyle name="60% - Accent2 23" xfId="835" xr:uid="{81F442B3-CA93-4D29-8B7B-53C4E86375A7}"/>
    <cellStyle name="60% - Accent2 24" xfId="836" xr:uid="{A7E3D76C-722B-49C2-BF7F-AD9842B21914}"/>
    <cellStyle name="60% - Accent2 25" xfId="837" xr:uid="{212F46FF-8AEA-4323-8CAC-7D23D3FB8D01}"/>
    <cellStyle name="60% - Accent2 26" xfId="838" xr:uid="{17076E4F-59F5-404B-A345-99B31C5C52A4}"/>
    <cellStyle name="60% - Accent2 27" xfId="839" xr:uid="{A4B249AE-46A0-44F0-A92A-F2036746D7E2}"/>
    <cellStyle name="60% - Accent2 28" xfId="840" xr:uid="{FC27B625-9EA2-450B-8FD0-97004C715990}"/>
    <cellStyle name="60% - Accent2 29" xfId="841" xr:uid="{3B30C350-1744-49B0-9A83-53750DDD6E71}"/>
    <cellStyle name="60% - Accent2 3" xfId="842" xr:uid="{9AC935EE-0E96-4332-ABA9-919D1B435622}"/>
    <cellStyle name="60% - Accent2 30" xfId="843" xr:uid="{62816175-859A-4EDC-B1A2-D6BB5BCCB853}"/>
    <cellStyle name="60% - Accent2 31" xfId="844" xr:uid="{587085BF-DC41-487A-A7AF-45FB5EBCF046}"/>
    <cellStyle name="60% - Accent2 32" xfId="845" xr:uid="{23244EAB-FAD1-421A-80BB-C8A788377A68}"/>
    <cellStyle name="60% - Accent2 33" xfId="846" xr:uid="{FB16AE58-CD23-441A-A995-D3266608BD8E}"/>
    <cellStyle name="60% - Accent2 34" xfId="847" xr:uid="{AE47F111-4214-495D-BA7C-465AE2EE1710}"/>
    <cellStyle name="60% - Accent2 35" xfId="848" xr:uid="{0B068E39-0658-4B90-ADAF-6BBC829C49E0}"/>
    <cellStyle name="60% - Accent2 36" xfId="849" xr:uid="{580F6F62-C597-45BC-BC75-5D632A589806}"/>
    <cellStyle name="60% - Accent2 37" xfId="850" xr:uid="{D72405AC-9F59-4FC1-B68C-EAF4AA9DD1B2}"/>
    <cellStyle name="60% - Accent2 38" xfId="851" xr:uid="{EEDA06DF-DCC1-4A13-9850-96B361067883}"/>
    <cellStyle name="60% - Accent2 39" xfId="852" xr:uid="{E8AF2047-AE45-4BAE-906B-F0FE1BE66033}"/>
    <cellStyle name="60% - Accent2 4" xfId="853" xr:uid="{ECAD221E-2D57-45F8-AFED-2B87C500819B}"/>
    <cellStyle name="60% - Accent2 40" xfId="854" xr:uid="{73964B31-4F25-43FA-AD3A-AC907EE769CB}"/>
    <cellStyle name="60% - Accent2 41" xfId="855" xr:uid="{60195207-5157-46DE-A712-B9C7F5E59DD6}"/>
    <cellStyle name="60% - Accent2 42" xfId="856" xr:uid="{781BBC0B-A969-4E40-ACB2-C69CA6BE441F}"/>
    <cellStyle name="60% - Accent2 43" xfId="857" xr:uid="{65C0C2E6-99AF-403E-B556-9D50297CC54B}"/>
    <cellStyle name="60% - Accent2 44" xfId="858" xr:uid="{05009372-09F3-478B-84AC-4477730D665E}"/>
    <cellStyle name="60% - Accent2 45" xfId="859" xr:uid="{13F75F64-2250-4F0F-895B-63AB93EC68A6}"/>
    <cellStyle name="60% - Accent2 46" xfId="860" xr:uid="{E77D8F25-96DA-4B62-B7D9-54F796F629F3}"/>
    <cellStyle name="60% - Accent2 47" xfId="861" xr:uid="{D18177B1-C1EC-482A-8C59-1EE1BB4C0B99}"/>
    <cellStyle name="60% - Accent2 48" xfId="862" xr:uid="{5FFDAB35-3E6A-4AC9-ADF5-006DF40B8CBA}"/>
    <cellStyle name="60% - Accent2 5" xfId="863" xr:uid="{23D9A72E-E45D-4254-BCE5-90B14BAE3000}"/>
    <cellStyle name="60% - Accent2 6" xfId="864" xr:uid="{26861666-9282-46B7-B775-90FFBE1E17B9}"/>
    <cellStyle name="60% - Accent2 7" xfId="865" xr:uid="{A8536177-610E-477A-8770-06095E3971AE}"/>
    <cellStyle name="60% - Accent2 8" xfId="866" xr:uid="{FF64F145-B75C-4253-A87A-0FCD3A9DC167}"/>
    <cellStyle name="60% - Accent2 9" xfId="867" xr:uid="{08F38818-7A12-4B1D-BAF7-13786E929685}"/>
    <cellStyle name="60% - Accent3 10" xfId="868" xr:uid="{0E2829B3-6A1D-46B5-96A2-9D5D02F6A835}"/>
    <cellStyle name="60% - Accent3 11" xfId="869" xr:uid="{42AB9E37-58DB-4AB9-A620-A71767D0F797}"/>
    <cellStyle name="60% - Accent3 12" xfId="870" xr:uid="{123CB8FD-07AF-435D-B59A-8CCA5106D39F}"/>
    <cellStyle name="60% - Accent3 13" xfId="871" xr:uid="{C9CA21CE-9766-45AF-8855-F16C8F20E39E}"/>
    <cellStyle name="60% - Accent3 14" xfId="872" xr:uid="{252AD8D7-1FDD-4E05-AF4B-63AF74EA4329}"/>
    <cellStyle name="60% - Accent3 15" xfId="873" xr:uid="{7B18B154-1A82-48EE-9493-DE8B1647BE7F}"/>
    <cellStyle name="60% - Accent3 16" xfId="874" xr:uid="{DA76154D-F771-4A43-8D02-19A2909E9B40}"/>
    <cellStyle name="60% - Accent3 17" xfId="875" xr:uid="{414EA98D-5B04-4819-96DA-6525222F9A40}"/>
    <cellStyle name="60% - Accent3 18" xfId="876" xr:uid="{445E9675-05FD-42CB-9243-EEFAA69B873F}"/>
    <cellStyle name="60% - Accent3 19" xfId="877" xr:uid="{A126C8D8-2856-46EA-8F39-4C62E5DFF8F4}"/>
    <cellStyle name="60% - Accent3 2" xfId="878" xr:uid="{2C564E16-C217-4C7D-AECA-01CBE23966AE}"/>
    <cellStyle name="60% - Accent3 2 2" xfId="879" xr:uid="{8FFE390C-A0D7-40DD-81FE-A7D2AA129171}"/>
    <cellStyle name="60% - Accent3 2 3" xfId="880" xr:uid="{88A48FC6-5C9F-4216-9B7B-068E81392E0C}"/>
    <cellStyle name="60% - Accent3 2 4" xfId="881" xr:uid="{17B773F1-357B-4325-841E-EF638CF7475E}"/>
    <cellStyle name="60% - Accent3 2 5" xfId="882" xr:uid="{01976E6E-6926-42F8-A518-50CD5E68A3AB}"/>
    <cellStyle name="60% - Accent3 2 6" xfId="883" xr:uid="{A97D12D4-E9A0-4728-B8D1-569129446832}"/>
    <cellStyle name="60% - Accent3 2 7" xfId="884" xr:uid="{F9CDFB6E-254A-4E1D-BFA2-86587F90AF83}"/>
    <cellStyle name="60% - Accent3 2 8" xfId="885" xr:uid="{44E61C42-F4A6-4226-B442-D0A12CB039D5}"/>
    <cellStyle name="60% - Accent3 20" xfId="886" xr:uid="{248D2B62-563F-422A-AD19-8DC8CCB26001}"/>
    <cellStyle name="60% - Accent3 21" xfId="887" xr:uid="{A552F938-852D-4F3B-9EA4-8CC1518E7146}"/>
    <cellStyle name="60% - Accent3 22" xfId="888" xr:uid="{4657E6F1-722A-4805-842F-CBC6DBB70C81}"/>
    <cellStyle name="60% - Accent3 23" xfId="889" xr:uid="{BC2A9321-21EC-4016-B4B3-40F472C2999B}"/>
    <cellStyle name="60% - Accent3 24" xfId="890" xr:uid="{3638D25E-39CF-417A-84A0-920C1D12C40A}"/>
    <cellStyle name="60% - Accent3 25" xfId="891" xr:uid="{A79B5AA4-5BE0-4415-92AA-6D5BBC3DAECB}"/>
    <cellStyle name="60% - Accent3 26" xfId="892" xr:uid="{4D4E2F84-8EDB-408D-826D-479C1358F48D}"/>
    <cellStyle name="60% - Accent3 27" xfId="893" xr:uid="{445D4391-B064-446C-9DAC-F4D395FBDC41}"/>
    <cellStyle name="60% - Accent3 28" xfId="894" xr:uid="{796EF0E2-FBB7-4E2C-8ECF-71849FF3938E}"/>
    <cellStyle name="60% - Accent3 29" xfId="895" xr:uid="{3F6DA082-F468-428E-BECB-0EBA1C08111C}"/>
    <cellStyle name="60% - Accent3 3" xfId="896" xr:uid="{38A7EC81-D82F-48D8-9A18-F58923B3F910}"/>
    <cellStyle name="60% - Accent3 30" xfId="897" xr:uid="{61B141E5-336B-42D9-977F-A8B051B5C128}"/>
    <cellStyle name="60% - Accent3 31" xfId="898" xr:uid="{4F33E7B9-B5D1-44EC-A370-1D823E503105}"/>
    <cellStyle name="60% - Accent3 32" xfId="899" xr:uid="{648505C6-C0F0-47F4-9455-9AF53887DA34}"/>
    <cellStyle name="60% - Accent3 33" xfId="900" xr:uid="{4AEF0FEB-C6AA-4EDD-AF0E-3E23D215753F}"/>
    <cellStyle name="60% - Accent3 34" xfId="901" xr:uid="{0680B147-B338-4F67-9F5F-A3A088BC479C}"/>
    <cellStyle name="60% - Accent3 35" xfId="902" xr:uid="{CAB1557C-AF92-4869-A2BE-95B67789FE64}"/>
    <cellStyle name="60% - Accent3 36" xfId="903" xr:uid="{868DAD84-0BC9-4884-9F6B-90B68EE3780A}"/>
    <cellStyle name="60% - Accent3 37" xfId="904" xr:uid="{6CC2669E-D5D0-475E-915E-5ECFEEB1BAE1}"/>
    <cellStyle name="60% - Accent3 38" xfId="905" xr:uid="{8D8E5824-2798-4706-91BF-0F8838469BEA}"/>
    <cellStyle name="60% - Accent3 39" xfId="906" xr:uid="{DEA9AE6A-3800-4006-8CBE-8DDFF92BA88F}"/>
    <cellStyle name="60% - Accent3 4" xfId="907" xr:uid="{EAC85B7F-2194-49DF-90F8-F4081E8D96E8}"/>
    <cellStyle name="60% - Accent3 40" xfId="908" xr:uid="{713CEBD5-E6EC-4504-818E-B1A40997A6CF}"/>
    <cellStyle name="60% - Accent3 41" xfId="909" xr:uid="{F984D977-8F37-443E-90FC-8A61206AB9CB}"/>
    <cellStyle name="60% - Accent3 42" xfId="910" xr:uid="{1260FD87-4A5D-445A-8C58-34FC2C2EB01D}"/>
    <cellStyle name="60% - Accent3 43" xfId="911" xr:uid="{64869FB6-770E-434A-9EE5-46F755D50C18}"/>
    <cellStyle name="60% - Accent3 44" xfId="912" xr:uid="{90C6D0FD-8C1E-4898-9DDC-2C4D7832593D}"/>
    <cellStyle name="60% - Accent3 45" xfId="913" xr:uid="{FAFF5AE6-E72F-4618-A441-516A1A1948BB}"/>
    <cellStyle name="60% - Accent3 46" xfId="914" xr:uid="{F829CE57-56C6-49BC-BE46-C1C2C06EFFD8}"/>
    <cellStyle name="60% - Accent3 47" xfId="915" xr:uid="{F86C2539-CF3A-46BE-89B7-2CE77B7450C2}"/>
    <cellStyle name="60% - Accent3 48" xfId="916" xr:uid="{06122647-11B1-47B5-ACC3-0AB89FA59C67}"/>
    <cellStyle name="60% - Accent3 5" xfId="917" xr:uid="{E93D158A-75BD-4F77-ADBF-7D3B58A98AF4}"/>
    <cellStyle name="60% - Accent3 6" xfId="918" xr:uid="{CE8BAC19-04DA-4659-BC39-FCBD9E13BDDC}"/>
    <cellStyle name="60% - Accent3 7" xfId="919" xr:uid="{0D8527DA-2AC1-4204-9C81-96616639B7CC}"/>
    <cellStyle name="60% - Accent3 8" xfId="920" xr:uid="{FD20F0F9-E98A-424C-82DB-2265E712D376}"/>
    <cellStyle name="60% - Accent3 9" xfId="921" xr:uid="{5B3B8D91-1009-41AB-8EE7-0B63318DED58}"/>
    <cellStyle name="60% - Accent4 10" xfId="922" xr:uid="{9AB6E4F2-A093-47BB-A56D-C8A768E2CFE3}"/>
    <cellStyle name="60% - Accent4 11" xfId="923" xr:uid="{66F85F4B-DE92-4F6B-937D-E183C560DE10}"/>
    <cellStyle name="60% - Accent4 12" xfId="924" xr:uid="{CEC2A300-3E48-42DE-B8A6-7F513240B519}"/>
    <cellStyle name="60% - Accent4 13" xfId="925" xr:uid="{BB538412-0105-4E29-93D6-04E6EDD8C15B}"/>
    <cellStyle name="60% - Accent4 14" xfId="926" xr:uid="{A1753B2B-BBE0-498F-B044-71FDD813B503}"/>
    <cellStyle name="60% - Accent4 15" xfId="927" xr:uid="{6248D72A-256E-4B65-A866-AA483B6C50D5}"/>
    <cellStyle name="60% - Accent4 16" xfId="928" xr:uid="{E01A574E-9646-4CE1-9941-C5DF118F6C56}"/>
    <cellStyle name="60% - Accent4 17" xfId="929" xr:uid="{6CC0E20A-D82F-4A83-A8FE-EC27A086EB7D}"/>
    <cellStyle name="60% - Accent4 18" xfId="930" xr:uid="{E67A70D4-0D55-4604-B88A-0FC5E60D5AC2}"/>
    <cellStyle name="60% - Accent4 19" xfId="931" xr:uid="{C09D5662-CF03-46E3-B3C3-7D04590A8DFF}"/>
    <cellStyle name="60% - Accent4 2" xfId="932" xr:uid="{FC180022-15C8-4130-824D-AEAF02457A07}"/>
    <cellStyle name="60% - Accent4 2 2" xfId="933" xr:uid="{6B86CD16-85DD-4CF8-933B-93170446E832}"/>
    <cellStyle name="60% - Accent4 2 3" xfId="934" xr:uid="{8102AF91-4F5D-4F9C-A4F9-FF05D65A3945}"/>
    <cellStyle name="60% - Accent4 2 4" xfId="935" xr:uid="{86F42C91-7BC5-423C-8FD0-E9451F4BB70B}"/>
    <cellStyle name="60% - Accent4 2 5" xfId="936" xr:uid="{F4AC1B00-BBDA-40A4-BCCD-B7954CE5A47A}"/>
    <cellStyle name="60% - Accent4 2 6" xfId="937" xr:uid="{069134F9-B716-4DA1-BD34-6593E6D5DCC6}"/>
    <cellStyle name="60% - Accent4 2 7" xfId="938" xr:uid="{7F4DA6A3-9167-4CE2-ACBA-70356C8CB0EC}"/>
    <cellStyle name="60% - Accent4 2 8" xfId="939" xr:uid="{66D380B1-4281-4315-8734-37C8E6B880F5}"/>
    <cellStyle name="60% - Accent4 20" xfId="940" xr:uid="{4F8BC1F6-3AE8-4B2D-B951-A96797DBC624}"/>
    <cellStyle name="60% - Accent4 21" xfId="941" xr:uid="{4F14E9EF-2F1C-4B7B-90A0-825146330435}"/>
    <cellStyle name="60% - Accent4 22" xfId="942" xr:uid="{8B0DDD41-64F2-41AB-AA86-39FC43FF25F1}"/>
    <cellStyle name="60% - Accent4 23" xfId="943" xr:uid="{A476BD66-31BE-4A45-9FDC-1FFD136F3206}"/>
    <cellStyle name="60% - Accent4 24" xfId="944" xr:uid="{E4ADC417-F0C7-4458-A845-7AEF186B4A7B}"/>
    <cellStyle name="60% - Accent4 25" xfId="945" xr:uid="{C5122F8C-91E4-42A1-A7ED-119D54035122}"/>
    <cellStyle name="60% - Accent4 26" xfId="946" xr:uid="{064BEE60-ACAE-4AA7-937A-B84C751EFFCC}"/>
    <cellStyle name="60% - Accent4 27" xfId="947" xr:uid="{53F1FDFA-5D4B-4337-AE28-ED7C497E4444}"/>
    <cellStyle name="60% - Accent4 28" xfId="948" xr:uid="{6E8AF39A-3F7D-4F1F-BCC7-3EFEAAF1F595}"/>
    <cellStyle name="60% - Accent4 29" xfId="949" xr:uid="{6F38FF42-5C7A-4C86-9604-BDA537105BC2}"/>
    <cellStyle name="60% - Accent4 3" xfId="950" xr:uid="{403A0666-5819-43DC-8756-24940B930A7F}"/>
    <cellStyle name="60% - Accent4 30" xfId="951" xr:uid="{510DF4D0-2AA3-4869-AC79-B7834593A753}"/>
    <cellStyle name="60% - Accent4 31" xfId="952" xr:uid="{997CF933-8F1E-4B43-94AA-302AF3C12689}"/>
    <cellStyle name="60% - Accent4 32" xfId="953" xr:uid="{A0C20F3B-CA3B-4C25-BFE2-12AA47B19D23}"/>
    <cellStyle name="60% - Accent4 33" xfId="954" xr:uid="{87078879-84C4-410D-AA0D-C39A788FFF8E}"/>
    <cellStyle name="60% - Accent4 34" xfId="955" xr:uid="{47D24962-35F2-42FE-8BE3-29E4C88C3664}"/>
    <cellStyle name="60% - Accent4 35" xfId="956" xr:uid="{9752E894-C636-4FA5-BE36-5F4CBA9C291B}"/>
    <cellStyle name="60% - Accent4 36" xfId="957" xr:uid="{7A1E6133-CF37-4692-A5EE-74DA7A4A79F6}"/>
    <cellStyle name="60% - Accent4 37" xfId="958" xr:uid="{F0C08672-F6EA-4F4D-BEB8-F8C9467AC1B8}"/>
    <cellStyle name="60% - Accent4 38" xfId="959" xr:uid="{F7FCC3CD-A422-4352-8887-E72FE43D4DD6}"/>
    <cellStyle name="60% - Accent4 39" xfId="960" xr:uid="{E5A09FE2-CFA5-4C0E-9656-F790DD065852}"/>
    <cellStyle name="60% - Accent4 4" xfId="961" xr:uid="{BCA657D5-3EFB-4843-9663-D46C3B95EB69}"/>
    <cellStyle name="60% - Accent4 40" xfId="962" xr:uid="{8B3B4630-FDB2-4412-AA88-614FAE63C6CC}"/>
    <cellStyle name="60% - Accent4 41" xfId="963" xr:uid="{DFA0AB84-E138-4CB9-8CA4-D493B6A22A25}"/>
    <cellStyle name="60% - Accent4 42" xfId="964" xr:uid="{9EF1CBE7-9843-4A0E-BAA5-A60AAB658100}"/>
    <cellStyle name="60% - Accent4 43" xfId="965" xr:uid="{BAC86EA5-6760-46CB-AFDE-1A72D1BD3F39}"/>
    <cellStyle name="60% - Accent4 44" xfId="966" xr:uid="{27034C92-4942-4625-940F-092D97DA272B}"/>
    <cellStyle name="60% - Accent4 45" xfId="967" xr:uid="{B4F78BB3-FE43-4FFE-992F-35236A3DBC7E}"/>
    <cellStyle name="60% - Accent4 46" xfId="968" xr:uid="{68D854CB-9480-4303-9EBA-2EF834B155C3}"/>
    <cellStyle name="60% - Accent4 47" xfId="969" xr:uid="{CBC61330-2929-4E36-BE0D-AD1918DBA132}"/>
    <cellStyle name="60% - Accent4 48" xfId="970" xr:uid="{0CC58D2A-4466-459D-AA1B-63F8EFBF2B21}"/>
    <cellStyle name="60% - Accent4 5" xfId="971" xr:uid="{7A595F3E-3C70-4DA3-A805-160E50B027A1}"/>
    <cellStyle name="60% - Accent4 6" xfId="972" xr:uid="{1044B7B6-AA9D-49B1-8B61-A4C03FA2178B}"/>
    <cellStyle name="60% - Accent4 7" xfId="973" xr:uid="{1BFDCF0C-6B17-4AEA-A1B6-545DCBBFB8FE}"/>
    <cellStyle name="60% - Accent4 8" xfId="974" xr:uid="{424A0B90-44EB-4020-8092-5A60518C2D16}"/>
    <cellStyle name="60% - Accent4 9" xfId="975" xr:uid="{27172E80-B92B-4199-AC0D-665C3FE2A6C8}"/>
    <cellStyle name="60% - Accent5 10" xfId="976" xr:uid="{D8B99683-31CF-46AA-BA40-88DB6654F4D9}"/>
    <cellStyle name="60% - Accent5 11" xfId="977" xr:uid="{B02FDB92-468D-4E2A-BF4B-6EE0C2A82C16}"/>
    <cellStyle name="60% - Accent5 12" xfId="978" xr:uid="{D77E5ABC-4CF3-48CF-8A83-F90FD84DBBFD}"/>
    <cellStyle name="60% - Accent5 13" xfId="979" xr:uid="{8BC9DF44-32AC-4C2A-A7C2-0DD6F88E4FFE}"/>
    <cellStyle name="60% - Accent5 14" xfId="980" xr:uid="{71B4DA37-5C86-4542-96EB-4F882BDEB635}"/>
    <cellStyle name="60% - Accent5 15" xfId="981" xr:uid="{BB6CD9D5-F83A-4C6F-9E96-81F18796943F}"/>
    <cellStyle name="60% - Accent5 16" xfId="982" xr:uid="{01C3FDD7-1C42-4802-A7CF-F672E22FF746}"/>
    <cellStyle name="60% - Accent5 17" xfId="983" xr:uid="{32EA4428-F0CF-4385-8CBD-47F731D38357}"/>
    <cellStyle name="60% - Accent5 18" xfId="984" xr:uid="{E6B2461F-B10A-4065-9D95-10C5CC5D5AF2}"/>
    <cellStyle name="60% - Accent5 19" xfId="985" xr:uid="{7C725262-FA8A-4076-945F-918DF25E5597}"/>
    <cellStyle name="60% - Accent5 2" xfId="986" xr:uid="{86F6CFC2-DEC0-4E26-AEDC-B3D1E2E6E884}"/>
    <cellStyle name="60% - Accent5 2 2" xfId="987" xr:uid="{77DDDA3A-BBE5-457D-AB44-E6283749038C}"/>
    <cellStyle name="60% - Accent5 2 3" xfId="988" xr:uid="{DBEEE67C-B1F2-43E6-BA76-73752C85B911}"/>
    <cellStyle name="60% - Accent5 2 4" xfId="989" xr:uid="{0979132E-D237-4436-A8AE-B12AB6865E77}"/>
    <cellStyle name="60% - Accent5 2 5" xfId="990" xr:uid="{C5977AED-F271-4521-B405-71B6D55F75AC}"/>
    <cellStyle name="60% - Accent5 2 6" xfId="991" xr:uid="{9535987B-EAE9-44FB-840A-05959B0B97DE}"/>
    <cellStyle name="60% - Accent5 2 7" xfId="992" xr:uid="{B934CA33-CFD2-4EF4-AB11-C345D28D6FB2}"/>
    <cellStyle name="60% - Accent5 2 8" xfId="993" xr:uid="{F22C3BFB-D9E1-4376-95AB-F2EF3BA7FF98}"/>
    <cellStyle name="60% - Accent5 20" xfId="994" xr:uid="{19463B81-8DF6-4F4E-809B-99FB3E98FEDA}"/>
    <cellStyle name="60% - Accent5 21" xfId="995" xr:uid="{02E48845-5352-4007-AC6F-C3FECD0D7B0D}"/>
    <cellStyle name="60% - Accent5 22" xfId="996" xr:uid="{0D07E28E-13F3-47D5-BE42-750E3439923F}"/>
    <cellStyle name="60% - Accent5 23" xfId="997" xr:uid="{F8EE9CE6-55FF-44DB-A961-AB09B4120F0F}"/>
    <cellStyle name="60% - Accent5 24" xfId="998" xr:uid="{BAA87477-81AD-4ACC-8543-D38BA7FD4A7E}"/>
    <cellStyle name="60% - Accent5 25" xfId="999" xr:uid="{B20F44E6-5350-4A97-8C29-D5AA31C62CDA}"/>
    <cellStyle name="60% - Accent5 26" xfId="1000" xr:uid="{FAB258C1-31C0-46AC-86C5-1DF065C0FA1D}"/>
    <cellStyle name="60% - Accent5 27" xfId="1001" xr:uid="{5C8DC010-CB46-4E24-953D-48F1CF03DDC2}"/>
    <cellStyle name="60% - Accent5 28" xfId="1002" xr:uid="{0CD6EE19-20D2-4136-BE71-001262438A27}"/>
    <cellStyle name="60% - Accent5 29" xfId="1003" xr:uid="{A91A57E2-B548-4561-B75B-DEDEE609212F}"/>
    <cellStyle name="60% - Accent5 3" xfId="1004" xr:uid="{74526B15-35CF-45DD-8B30-7D72AE457399}"/>
    <cellStyle name="60% - Accent5 30" xfId="1005" xr:uid="{163FD662-6D23-4FE7-8E22-65B3CE5DBCBD}"/>
    <cellStyle name="60% - Accent5 31" xfId="1006" xr:uid="{91E4B9AE-A4C5-467A-BBE2-B67E222F19C1}"/>
    <cellStyle name="60% - Accent5 32" xfId="1007" xr:uid="{5DE2729C-CE9C-479E-9880-F079DF313F13}"/>
    <cellStyle name="60% - Accent5 33" xfId="1008" xr:uid="{F1448778-6286-49FA-BA26-611456DF0934}"/>
    <cellStyle name="60% - Accent5 34" xfId="1009" xr:uid="{C99564A1-EF37-4869-B6D9-A724B397936A}"/>
    <cellStyle name="60% - Accent5 35" xfId="1010" xr:uid="{AAFD7877-C597-49F0-9B35-2E8942587D01}"/>
    <cellStyle name="60% - Accent5 36" xfId="1011" xr:uid="{C8BBFBB3-D1D1-470A-BB9F-A17E93023A3E}"/>
    <cellStyle name="60% - Accent5 37" xfId="1012" xr:uid="{E1897B37-51BE-4421-920A-4B5F0A66DB3E}"/>
    <cellStyle name="60% - Accent5 38" xfId="1013" xr:uid="{A1ED010F-52DF-4AD4-849E-B646C55CC35E}"/>
    <cellStyle name="60% - Accent5 39" xfId="1014" xr:uid="{D1D68543-BA59-4B5F-88A6-0D56A3A068BE}"/>
    <cellStyle name="60% - Accent5 4" xfId="1015" xr:uid="{EB459D43-6DEC-4D22-8F96-84729E0C57A4}"/>
    <cellStyle name="60% - Accent5 40" xfId="1016" xr:uid="{68136CA6-AEB3-46D3-97F1-84F01100BCF0}"/>
    <cellStyle name="60% - Accent5 41" xfId="1017" xr:uid="{7D21F7D1-F834-463C-ABBF-962739531AAB}"/>
    <cellStyle name="60% - Accent5 42" xfId="1018" xr:uid="{32BC89C3-DA12-4480-9AA0-1F2E71E2A514}"/>
    <cellStyle name="60% - Accent5 43" xfId="1019" xr:uid="{F0C1E7AA-5D26-465A-A258-E5DF223FFC21}"/>
    <cellStyle name="60% - Accent5 44" xfId="1020" xr:uid="{4BB6A86C-531F-48B5-84F2-474F60F5A35A}"/>
    <cellStyle name="60% - Accent5 45" xfId="1021" xr:uid="{4D739F61-6F9D-43D0-9750-D3200D74BBDD}"/>
    <cellStyle name="60% - Accent5 46" xfId="1022" xr:uid="{58D1629D-F1C4-41A6-B9AD-3A47F8B2490D}"/>
    <cellStyle name="60% - Accent5 47" xfId="1023" xr:uid="{A76AB6DE-7909-4AA5-83D4-AD16D71CE2A5}"/>
    <cellStyle name="60% - Accent5 48" xfId="1024" xr:uid="{E26BB41B-49AE-4A83-A422-7A73CB2FF9A7}"/>
    <cellStyle name="60% - Accent5 5" xfId="1025" xr:uid="{AC42F1B6-CF8A-4DCB-8585-B8ECFC538AEE}"/>
    <cellStyle name="60% - Accent5 6" xfId="1026" xr:uid="{AD4E9027-D17D-42B6-99E9-E316312F618D}"/>
    <cellStyle name="60% - Accent5 7" xfId="1027" xr:uid="{1C0300B9-97E0-4D62-81F8-72A358C0571C}"/>
    <cellStyle name="60% - Accent5 8" xfId="1028" xr:uid="{358B8DAC-79AB-4390-A152-6E180E203A31}"/>
    <cellStyle name="60% - Accent5 9" xfId="1029" xr:uid="{3F8D0C2A-7CAF-40CD-A88D-05277B72C16F}"/>
    <cellStyle name="60% - Accent6 10" xfId="1030" xr:uid="{49AA08E5-F15A-4C15-8A1B-88285D66611A}"/>
    <cellStyle name="60% - Accent6 11" xfId="1031" xr:uid="{1673C63C-A29A-48FE-8903-2B98E5A1797F}"/>
    <cellStyle name="60% - Accent6 12" xfId="1032" xr:uid="{25A70228-0C9C-44E2-8CD4-B739C5D74E0F}"/>
    <cellStyle name="60% - Accent6 13" xfId="1033" xr:uid="{5E3773E6-4AE7-4D10-96F0-D8DA56743E96}"/>
    <cellStyle name="60% - Accent6 14" xfId="1034" xr:uid="{40EF7248-0034-435A-B9CA-2F205F42F2F4}"/>
    <cellStyle name="60% - Accent6 15" xfId="1035" xr:uid="{7650497E-DFD0-4221-83FC-96C26B0F506C}"/>
    <cellStyle name="60% - Accent6 16" xfId="1036" xr:uid="{5167D0F2-0921-48BC-B097-C62E9210E34D}"/>
    <cellStyle name="60% - Accent6 17" xfId="1037" xr:uid="{2AF09EA3-7CD7-4CBA-9F0A-CD0D654BD255}"/>
    <cellStyle name="60% - Accent6 18" xfId="1038" xr:uid="{200387A5-D430-48F2-B407-174D61CF04D9}"/>
    <cellStyle name="60% - Accent6 19" xfId="1039" xr:uid="{84F480EE-E1EA-4844-9FB7-B4D6D407DA2B}"/>
    <cellStyle name="60% - Accent6 2" xfId="1040" xr:uid="{F8203690-C057-4712-90FB-751CAEC562D6}"/>
    <cellStyle name="60% - Accent6 2 2" xfId="1041" xr:uid="{7B870B28-8A67-4E1B-B65B-B396AEA7F3FC}"/>
    <cellStyle name="60% - Accent6 2 3" xfId="1042" xr:uid="{5BD74340-2F86-404F-9338-123BFFE7C5A6}"/>
    <cellStyle name="60% - Accent6 2 4" xfId="1043" xr:uid="{921F2D96-DBEE-4D91-89A8-48825F29AA85}"/>
    <cellStyle name="60% - Accent6 2 5" xfId="1044" xr:uid="{F8B105FE-DC14-42E0-A812-E93493E1A86D}"/>
    <cellStyle name="60% - Accent6 2 6" xfId="1045" xr:uid="{55B59DF1-13F8-4C06-B530-84A3D45CC2C7}"/>
    <cellStyle name="60% - Accent6 2 7" xfId="1046" xr:uid="{00A89316-08AE-43BB-9DA9-5C29D29088E9}"/>
    <cellStyle name="60% - Accent6 2 8" xfId="1047" xr:uid="{F9C5C8AA-E54B-4427-B191-01FB6717EA0E}"/>
    <cellStyle name="60% - Accent6 20" xfId="1048" xr:uid="{A5626BAF-A60E-4CCE-8884-7059929F6FD7}"/>
    <cellStyle name="60% - Accent6 21" xfId="1049" xr:uid="{7F5F7E6C-E3F8-4A11-8262-3A03A4FD7B42}"/>
    <cellStyle name="60% - Accent6 22" xfId="1050" xr:uid="{57A3C9E7-2A61-484C-940B-6D01427937EC}"/>
    <cellStyle name="60% - Accent6 23" xfId="1051" xr:uid="{5E81A1F0-7490-4E4E-9189-502F7DE0F19F}"/>
    <cellStyle name="60% - Accent6 24" xfId="1052" xr:uid="{725B57B8-660E-4B1F-AF8F-A887577E27D8}"/>
    <cellStyle name="60% - Accent6 25" xfId="1053" xr:uid="{380AEDA3-6912-4830-8CE3-5AA1D16ACBD4}"/>
    <cellStyle name="60% - Accent6 26" xfId="1054" xr:uid="{C9E69604-2C3E-45BF-A400-AF5A8F545F37}"/>
    <cellStyle name="60% - Accent6 27" xfId="1055" xr:uid="{5B60F3C2-4E9D-442E-A3DA-E20B2ECDBB8E}"/>
    <cellStyle name="60% - Accent6 28" xfId="1056" xr:uid="{C4EFA834-459F-4B7A-9423-B50B5DCD5872}"/>
    <cellStyle name="60% - Accent6 29" xfId="1057" xr:uid="{2F8F81B2-E6F5-4E1B-A07B-EB1A2D4CB147}"/>
    <cellStyle name="60% - Accent6 3" xfId="1058" xr:uid="{CE3AD913-AE49-4E37-A05E-8F740B2BBE42}"/>
    <cellStyle name="60% - Accent6 30" xfId="1059" xr:uid="{53B2CEAA-76A0-4ACD-9D1E-EBCD324FAED1}"/>
    <cellStyle name="60% - Accent6 31" xfId="1060" xr:uid="{95DB6613-2C47-4B19-B962-564FEA6220DE}"/>
    <cellStyle name="60% - Accent6 32" xfId="1061" xr:uid="{C8695BA9-B63A-4C4B-A87D-26A3DA5867EF}"/>
    <cellStyle name="60% - Accent6 33" xfId="1062" xr:uid="{64C24C25-9473-4AD1-BFE5-62A9E9ABD48B}"/>
    <cellStyle name="60% - Accent6 34" xfId="1063" xr:uid="{1B7177B5-6A83-4732-80CC-789E4792A868}"/>
    <cellStyle name="60% - Accent6 35" xfId="1064" xr:uid="{D9B94350-B8EE-4E50-86F6-88FD9C392C30}"/>
    <cellStyle name="60% - Accent6 36" xfId="1065" xr:uid="{DCBEF15A-3F6E-4D59-B737-3130147E54C1}"/>
    <cellStyle name="60% - Accent6 37" xfId="1066" xr:uid="{BF17238A-1D24-48DC-96CF-EFE6BCF900F6}"/>
    <cellStyle name="60% - Accent6 38" xfId="1067" xr:uid="{2A1D30B9-2588-4D8E-8500-95DC2094BA80}"/>
    <cellStyle name="60% - Accent6 39" xfId="1068" xr:uid="{0812BB6F-D7C6-453B-B697-630ABDE64165}"/>
    <cellStyle name="60% - Accent6 4" xfId="1069" xr:uid="{4936BF61-8FC6-470A-A662-EA06065680AF}"/>
    <cellStyle name="60% - Accent6 40" xfId="1070" xr:uid="{5204B1D9-B01D-4AA6-8945-B113045A9A3E}"/>
    <cellStyle name="60% - Accent6 41" xfId="1071" xr:uid="{288BCFF9-5975-44F7-9CDC-8089201A7D5E}"/>
    <cellStyle name="60% - Accent6 42" xfId="1072" xr:uid="{8F8D7478-B1B7-4AE5-95A7-3AEF4FD13B07}"/>
    <cellStyle name="60% - Accent6 43" xfId="1073" xr:uid="{0AFEBFF5-1639-477A-9F20-71D471548A16}"/>
    <cellStyle name="60% - Accent6 44" xfId="1074" xr:uid="{C4FBEB6C-500D-438D-B138-32FDBB4344D6}"/>
    <cellStyle name="60% - Accent6 45" xfId="1075" xr:uid="{0FD0DC14-BF3B-439C-9D21-D1706EDD4134}"/>
    <cellStyle name="60% - Accent6 46" xfId="1076" xr:uid="{28B06BB8-F637-407E-AECC-158365931427}"/>
    <cellStyle name="60% - Accent6 47" xfId="1077" xr:uid="{70D0BFF6-4934-4755-A9A0-8A02DFAA259D}"/>
    <cellStyle name="60% - Accent6 48" xfId="1078" xr:uid="{9A523C7C-1BA1-40F5-9EFE-043EF1CF151A}"/>
    <cellStyle name="60% - Accent6 5" xfId="1079" xr:uid="{578D6D7F-87B0-4975-9ACE-FAD7D232EF02}"/>
    <cellStyle name="60% - Accent6 6" xfId="1080" xr:uid="{E9513702-D593-4EC3-AFE8-27C4474F424A}"/>
    <cellStyle name="60% - Accent6 7" xfId="1081" xr:uid="{0CD90103-2E05-47C4-B680-A22211510CAE}"/>
    <cellStyle name="60% - Accent6 8" xfId="1082" xr:uid="{C219B496-83BC-4EB9-819A-C4EB95823E09}"/>
    <cellStyle name="60% - Accent6 9" xfId="1083" xr:uid="{61E39252-CEDD-4FD5-8D93-82F2832897CD}"/>
    <cellStyle name="Accent1 10" xfId="1084" xr:uid="{8D7AF059-9FCE-4FFF-B35A-A7EF364C38B2}"/>
    <cellStyle name="Accent1 11" xfId="1085" xr:uid="{FDA96095-8123-4311-8DBE-5B0DDB2EA801}"/>
    <cellStyle name="Accent1 12" xfId="1086" xr:uid="{1A9DA742-B931-4B04-8F98-8C61DA9B012B}"/>
    <cellStyle name="Accent1 13" xfId="1087" xr:uid="{234E460F-C795-4878-9729-9F849597F568}"/>
    <cellStyle name="Accent1 14" xfId="1088" xr:uid="{43D80810-1392-43B6-B6FB-0D554357834B}"/>
    <cellStyle name="Accent1 15" xfId="1089" xr:uid="{8326DB29-4BC6-4A98-8282-CA7DAD120741}"/>
    <cellStyle name="Accent1 16" xfId="1090" xr:uid="{4471E5A8-3D27-446F-AEFF-FDE51EEC790A}"/>
    <cellStyle name="Accent1 17" xfId="1091" xr:uid="{16147E3F-A29C-4F45-A44C-F4AB8F34714D}"/>
    <cellStyle name="Accent1 18" xfId="1092" xr:uid="{A9A1903A-9D3D-4046-8A71-662F91723C2B}"/>
    <cellStyle name="Accent1 19" xfId="1093" xr:uid="{28006258-9A50-4B55-A51D-50C89F444C5E}"/>
    <cellStyle name="Accent1 2" xfId="1094" xr:uid="{31AF4B8B-851F-478D-BCE6-E60418FB5AB5}"/>
    <cellStyle name="Accent1 2 2" xfId="1095" xr:uid="{792021AD-3BC1-416C-98E2-F22AD8569AB7}"/>
    <cellStyle name="Accent1 2 3" xfId="1096" xr:uid="{FDA7E857-27C6-429D-ACD9-574698DB9A16}"/>
    <cellStyle name="Accent1 2 4" xfId="1097" xr:uid="{9C0B3B6A-22F6-4B24-9FCD-307D5F48C6B7}"/>
    <cellStyle name="Accent1 2 5" xfId="1098" xr:uid="{8805DFA0-E428-4126-97D4-5DBAB5105BAD}"/>
    <cellStyle name="Accent1 2 6" xfId="1099" xr:uid="{D20E41EC-B1E3-4AC1-B473-F2C7C08B1574}"/>
    <cellStyle name="Accent1 2 7" xfId="1100" xr:uid="{6B8D63E6-06CA-4970-BD1D-9A60831FDBAE}"/>
    <cellStyle name="Accent1 2 8" xfId="1101" xr:uid="{26957D37-AC92-4B94-B638-6D2E2C8D7053}"/>
    <cellStyle name="Accent1 20" xfId="1102" xr:uid="{9E3BE90A-3FE4-4611-A8F1-6444AD60D129}"/>
    <cellStyle name="Accent1 21" xfId="1103" xr:uid="{1D0CBEDA-36B5-4952-A0F9-D454CE66F7E7}"/>
    <cellStyle name="Accent1 22" xfId="1104" xr:uid="{2C71A9EF-AD03-4570-8B8A-7B41F0489833}"/>
    <cellStyle name="Accent1 23" xfId="1105" xr:uid="{1C1F533F-6958-4B32-B550-C5F5F4061AF7}"/>
    <cellStyle name="Accent1 24" xfId="1106" xr:uid="{33006EA4-99E9-4044-862A-1D91A8B53DCF}"/>
    <cellStyle name="Accent1 25" xfId="1107" xr:uid="{C4AA7692-20FC-4256-AE41-C19BC69CACC6}"/>
    <cellStyle name="Accent1 26" xfId="1108" xr:uid="{ACBDF1AE-5017-4FD6-86F8-23BF0C0A6A2F}"/>
    <cellStyle name="Accent1 27" xfId="1109" xr:uid="{167D49C8-0ED4-4866-87D2-7CAA59F102BA}"/>
    <cellStyle name="Accent1 28" xfId="1110" xr:uid="{3C50721B-9857-488B-BDD8-59B26DA4B75A}"/>
    <cellStyle name="Accent1 29" xfId="1111" xr:uid="{C3AD1DDA-CE19-4C36-86EA-59007BCE6672}"/>
    <cellStyle name="Accent1 3" xfId="1112" xr:uid="{5C7A364F-8D97-45C2-9ED7-F05907AA3178}"/>
    <cellStyle name="Accent1 30" xfId="1113" xr:uid="{4F466B47-6F33-42E6-8132-646472F61E19}"/>
    <cellStyle name="Accent1 31" xfId="1114" xr:uid="{9E2AAEF0-DC2A-475E-8D54-755BE063E708}"/>
    <cellStyle name="Accent1 32" xfId="1115" xr:uid="{FA04B08F-C7EE-4616-A874-32B33FC0CFF1}"/>
    <cellStyle name="Accent1 33" xfId="1116" xr:uid="{491EC598-7F73-44AB-ACB2-102C333123AD}"/>
    <cellStyle name="Accent1 34" xfId="1117" xr:uid="{A2260327-FA4C-4E02-9666-4AD67DD06B09}"/>
    <cellStyle name="Accent1 35" xfId="1118" xr:uid="{7D0C5616-E502-4F27-8F78-AB56E71836BF}"/>
    <cellStyle name="Accent1 36" xfId="1119" xr:uid="{A81E327B-8317-4238-AF44-F93C630E222F}"/>
    <cellStyle name="Accent1 37" xfId="1120" xr:uid="{42BDC0B7-9D8F-4EDD-937D-B670BF64AF8F}"/>
    <cellStyle name="Accent1 38" xfId="1121" xr:uid="{CA7CE5AB-8B01-4399-9A4F-ABD78F942637}"/>
    <cellStyle name="Accent1 39" xfId="1122" xr:uid="{4E85D132-DB05-4B0F-9F35-D012007A6F95}"/>
    <cellStyle name="Accent1 4" xfId="1123" xr:uid="{D6659CD1-C4CE-4425-A648-E1D0F4359741}"/>
    <cellStyle name="Accent1 40" xfId="1124" xr:uid="{D417A80E-2E78-4431-85BC-E1F467891854}"/>
    <cellStyle name="Accent1 41" xfId="1125" xr:uid="{A84C8719-7C33-40CE-B925-FB6223A8FAC7}"/>
    <cellStyle name="Accent1 42" xfId="1126" xr:uid="{A5312A00-DFF7-4DD0-9D1C-F69CFFC87BFB}"/>
    <cellStyle name="Accent1 43" xfId="1127" xr:uid="{948B2999-58FA-4951-BF4D-3E6A8520C5B1}"/>
    <cellStyle name="Accent1 44" xfId="1128" xr:uid="{4A2E7C48-6AB5-4FC2-9EE3-69E1B64DD357}"/>
    <cellStyle name="Accent1 45" xfId="1129" xr:uid="{D594164C-0047-4E73-8B93-AC986B4F2421}"/>
    <cellStyle name="Accent1 46" xfId="1130" xr:uid="{3CBEE511-59D5-468E-8C8F-087E2BBD372F}"/>
    <cellStyle name="Accent1 47" xfId="1131" xr:uid="{DDDB2984-BA52-4066-9393-3A3D2F983AB0}"/>
    <cellStyle name="Accent1 48" xfId="1132" xr:uid="{89557A50-C75E-4DCD-B6B5-DB2CF7789DA6}"/>
    <cellStyle name="Accent1 5" xfId="1133" xr:uid="{7D66FF3A-1D19-4341-9471-170C623C3FC9}"/>
    <cellStyle name="Accent1 6" xfId="1134" xr:uid="{D5D5CCCB-7EFE-497E-9AD1-4045116EAF6F}"/>
    <cellStyle name="Accent1 7" xfId="1135" xr:uid="{D475ECED-4C7C-422F-A1B6-57B6AF3A7458}"/>
    <cellStyle name="Accent1 8" xfId="1136" xr:uid="{8C53BB67-E716-4FD3-B050-F1F3ABF317DE}"/>
    <cellStyle name="Accent1 9" xfId="1137" xr:uid="{C649B26A-1D64-45D1-8894-27628BFFE47C}"/>
    <cellStyle name="Accent2 10" xfId="1138" xr:uid="{55F2A039-E7A2-4CED-8965-1461172DF2DE}"/>
    <cellStyle name="Accent2 11" xfId="1139" xr:uid="{3FA32124-E38B-4587-B27D-EED41DD39659}"/>
    <cellStyle name="Accent2 12" xfId="1140" xr:uid="{38CBE19E-C447-4DB0-8EB8-44F6F256EACA}"/>
    <cellStyle name="Accent2 13" xfId="1141" xr:uid="{D4033C23-058E-4625-960C-51B0DB26CB65}"/>
    <cellStyle name="Accent2 14" xfId="1142" xr:uid="{54A3242F-9243-4BB9-8ACF-C1ED5670C9B3}"/>
    <cellStyle name="Accent2 15" xfId="1143" xr:uid="{9D8B0BFC-1AA9-4E30-A05D-44A3E01E9CE1}"/>
    <cellStyle name="Accent2 16" xfId="1144" xr:uid="{CA94AB3F-C179-432C-B086-CCDB5BFC68B2}"/>
    <cellStyle name="Accent2 17" xfId="1145" xr:uid="{6DD247F0-BA05-400A-B48D-7EFA5B2AA24F}"/>
    <cellStyle name="Accent2 18" xfId="1146" xr:uid="{5257C2E9-E03E-4DA9-8BA4-CE81C4B7093A}"/>
    <cellStyle name="Accent2 19" xfId="1147" xr:uid="{ED9B21FA-CACE-463F-B780-9D1AA0DF40EF}"/>
    <cellStyle name="Accent2 2" xfId="1148" xr:uid="{7CF97D21-1A79-467B-AB22-2F4D068AA897}"/>
    <cellStyle name="Accent2 2 2" xfId="1149" xr:uid="{399FA994-21B9-4851-B18B-61A8BAEBFF0B}"/>
    <cellStyle name="Accent2 2 3" xfId="1150" xr:uid="{4C22BDD0-DF68-4ED4-9525-0DADE64CA9DB}"/>
    <cellStyle name="Accent2 2 4" xfId="1151" xr:uid="{423BD031-85B2-4E93-AC93-E2003CB77C1A}"/>
    <cellStyle name="Accent2 2 5" xfId="1152" xr:uid="{CEC7C48E-C3F4-4E41-8C2A-7768E416017C}"/>
    <cellStyle name="Accent2 2 6" xfId="1153" xr:uid="{194364E9-E1B0-4D88-A42A-4B538F3546C7}"/>
    <cellStyle name="Accent2 2 7" xfId="1154" xr:uid="{4D38FE3D-B1BD-448E-BB53-B89F0C37E8F1}"/>
    <cellStyle name="Accent2 2 8" xfId="1155" xr:uid="{8B4DC8DC-A7A6-43C5-95B5-46D09358F9EE}"/>
    <cellStyle name="Accent2 20" xfId="1156" xr:uid="{AD3C95D1-F8AD-4CE3-9248-F23DA9DE85C7}"/>
    <cellStyle name="Accent2 21" xfId="1157" xr:uid="{579DA4FC-70A6-4E61-8599-4E7712EFDF05}"/>
    <cellStyle name="Accent2 22" xfId="1158" xr:uid="{2194AC9B-14EF-43DA-B6C6-CA7B3FF326DA}"/>
    <cellStyle name="Accent2 23" xfId="1159" xr:uid="{D8F460CA-046D-4A65-92B9-B14F0E2A28AD}"/>
    <cellStyle name="Accent2 24" xfId="1160" xr:uid="{2C2C070F-D9A4-40B6-87A6-1DDE24884DE6}"/>
    <cellStyle name="Accent2 25" xfId="1161" xr:uid="{8B59FE6D-F391-4A38-9511-B66A237ACC8E}"/>
    <cellStyle name="Accent2 26" xfId="1162" xr:uid="{D3461256-A567-47BC-B5EF-8B591E67B742}"/>
    <cellStyle name="Accent2 27" xfId="1163" xr:uid="{1C3A820F-0F74-4710-9DC2-FF95E5C61BF3}"/>
    <cellStyle name="Accent2 28" xfId="1164" xr:uid="{BCF0D206-747C-437E-B83D-23A2FEE452DB}"/>
    <cellStyle name="Accent2 29" xfId="1165" xr:uid="{4EEDC8B8-AF33-46E0-8750-3A57AEDE825C}"/>
    <cellStyle name="Accent2 3" xfId="1166" xr:uid="{2CAFEA6A-A5B3-44BA-ADCA-1186533BAFB5}"/>
    <cellStyle name="Accent2 30" xfId="1167" xr:uid="{C7D8B6BB-BE04-4914-A74F-DE2104DD6B46}"/>
    <cellStyle name="Accent2 31" xfId="1168" xr:uid="{47C28EF9-94F6-4373-92B2-0FD8E840786E}"/>
    <cellStyle name="Accent2 32" xfId="1169" xr:uid="{183F45CC-4176-4656-BD12-98138403B641}"/>
    <cellStyle name="Accent2 33" xfId="1170" xr:uid="{9C6413DC-3EF7-428A-BD02-4462FB8300F6}"/>
    <cellStyle name="Accent2 34" xfId="1171" xr:uid="{E08F074B-1DD4-40BE-9B8D-BB47CA0A9422}"/>
    <cellStyle name="Accent2 35" xfId="1172" xr:uid="{2FE53F4E-AEBC-42CA-9899-3CCF45313D9F}"/>
    <cellStyle name="Accent2 36" xfId="1173" xr:uid="{96203230-E74C-4A4D-B5A2-E1AA32615432}"/>
    <cellStyle name="Accent2 37" xfId="1174" xr:uid="{BFDC8F4E-57A0-4A88-B350-1AA4592652C4}"/>
    <cellStyle name="Accent2 38" xfId="1175" xr:uid="{3FD40CCF-CF0B-4D31-801C-66180BEB9813}"/>
    <cellStyle name="Accent2 39" xfId="1176" xr:uid="{556312A9-CD17-4A8E-8017-4C1CD8EE31A2}"/>
    <cellStyle name="Accent2 4" xfId="1177" xr:uid="{96283409-3B5E-42E4-A17C-065450958792}"/>
    <cellStyle name="Accent2 40" xfId="1178" xr:uid="{02A7775F-D5A9-4B89-A7F5-D9227B14A012}"/>
    <cellStyle name="Accent2 41" xfId="1179" xr:uid="{0AC914C4-D840-4E57-85A4-966A758CC426}"/>
    <cellStyle name="Accent2 42" xfId="1180" xr:uid="{C47AE69B-9668-4365-BA1E-A49CDB52B3A1}"/>
    <cellStyle name="Accent2 43" xfId="1181" xr:uid="{09AE7042-9C35-4481-B260-E8DE01770FAE}"/>
    <cellStyle name="Accent2 44" xfId="1182" xr:uid="{3C494B59-1B7E-4E6A-B3A0-FB8A876EBFCD}"/>
    <cellStyle name="Accent2 45" xfId="1183" xr:uid="{D1609EA4-FCC2-4167-AAEF-F5A8E16AB619}"/>
    <cellStyle name="Accent2 46" xfId="1184" xr:uid="{D5046ECA-A08A-4812-83FF-0028FEE7A468}"/>
    <cellStyle name="Accent2 47" xfId="1185" xr:uid="{56DC9E8D-40A1-4A38-BC78-97B87C459EF8}"/>
    <cellStyle name="Accent2 48" xfId="1186" xr:uid="{4B343DA2-B56E-4E76-A8F0-FD32A3F3D6B5}"/>
    <cellStyle name="Accent2 5" xfId="1187" xr:uid="{5280AD29-756E-471F-BD2D-D80E91B16175}"/>
    <cellStyle name="Accent2 6" xfId="1188" xr:uid="{09145334-6FE7-4877-A1C6-C7DA3707406A}"/>
    <cellStyle name="Accent2 7" xfId="1189" xr:uid="{1BD35F1C-F1A0-4A7F-83D8-6F7C4317DBDE}"/>
    <cellStyle name="Accent2 8" xfId="1190" xr:uid="{3019C591-F9A5-4E9D-80FA-DE1BEA59DD83}"/>
    <cellStyle name="Accent2 9" xfId="1191" xr:uid="{B1130A4D-0BCB-4A56-BFE5-7F87F3F6EB0E}"/>
    <cellStyle name="Accent3 10" xfId="1192" xr:uid="{650B1EF6-82E0-48E1-8BC7-6F4C71B361D6}"/>
    <cellStyle name="Accent3 11" xfId="1193" xr:uid="{8CE73A04-E52D-4074-BC28-251F9E1E6BAF}"/>
    <cellStyle name="Accent3 12" xfId="1194" xr:uid="{B9384F66-120E-48EF-BB77-079C9304AADD}"/>
    <cellStyle name="Accent3 13" xfId="1195" xr:uid="{A3411291-788F-46F9-8AF7-74E37C03B9B2}"/>
    <cellStyle name="Accent3 14" xfId="1196" xr:uid="{B218BE4D-64D1-433A-AF67-7318C44A31CB}"/>
    <cellStyle name="Accent3 15" xfId="1197" xr:uid="{FB752F44-5D10-4CA6-A5B3-259581B503C0}"/>
    <cellStyle name="Accent3 16" xfId="1198" xr:uid="{B2B69886-B923-4552-840C-54D1E79FA20B}"/>
    <cellStyle name="Accent3 17" xfId="1199" xr:uid="{4F36C1B8-49E7-49E9-B153-C9A9BC550A61}"/>
    <cellStyle name="Accent3 18" xfId="1200" xr:uid="{FA16CF67-1C8B-403D-8D6A-89B98D9CC0D5}"/>
    <cellStyle name="Accent3 19" xfId="1201" xr:uid="{A600CC69-1B3F-4768-A523-569DA44CD299}"/>
    <cellStyle name="Accent3 2" xfId="1202" xr:uid="{418F145A-8D50-4166-8978-9A59642478B9}"/>
    <cellStyle name="Accent3 2 2" xfId="1203" xr:uid="{76BC563E-2263-4CC3-B89F-03180AAA6EFD}"/>
    <cellStyle name="Accent3 2 3" xfId="1204" xr:uid="{4E357D5D-201C-4D7C-96F1-C728124AF2B0}"/>
    <cellStyle name="Accent3 2 4" xfId="1205" xr:uid="{68CBB487-974A-466B-8AD7-F8BBBDAA9A4A}"/>
    <cellStyle name="Accent3 2 5" xfId="1206" xr:uid="{87A3BBE1-9062-47FE-BC53-E1E48BA8385F}"/>
    <cellStyle name="Accent3 2 6" xfId="1207" xr:uid="{11F1934D-2087-4201-A5C6-7D53865801A3}"/>
    <cellStyle name="Accent3 2 7" xfId="1208" xr:uid="{6405E95F-A9D8-4D51-94E8-3CB9C9D0595C}"/>
    <cellStyle name="Accent3 2 8" xfId="1209" xr:uid="{57280F53-EC7C-46FC-9DFA-3394A3606891}"/>
    <cellStyle name="Accent3 20" xfId="1210" xr:uid="{E485F052-BB19-4BB4-83B7-C359925276AB}"/>
    <cellStyle name="Accent3 21" xfId="1211" xr:uid="{BE6F0647-4773-43A4-899F-AE49CA5A01BC}"/>
    <cellStyle name="Accent3 22" xfId="1212" xr:uid="{27ECA8DF-4112-4D93-98AE-1EE068818287}"/>
    <cellStyle name="Accent3 23" xfId="1213" xr:uid="{35CEA233-ED86-4C11-B6F9-428ECACE6C92}"/>
    <cellStyle name="Accent3 24" xfId="1214" xr:uid="{149D9BD0-A32E-4350-BF11-CF9CDD256DB0}"/>
    <cellStyle name="Accent3 25" xfId="1215" xr:uid="{E50A39C3-8FBB-42EA-A312-85CEE68C5553}"/>
    <cellStyle name="Accent3 26" xfId="1216" xr:uid="{3E6A7BFC-1795-4272-AF28-CE7DB95E7D37}"/>
    <cellStyle name="Accent3 27" xfId="1217" xr:uid="{8BB8FFE2-13EB-4C0C-9C84-988C2E3BE7DE}"/>
    <cellStyle name="Accent3 28" xfId="1218" xr:uid="{89BBD44B-27A9-4923-B446-1500A5EC73DF}"/>
    <cellStyle name="Accent3 29" xfId="1219" xr:uid="{53FC004D-36A7-4092-9603-9F4D3FD9A189}"/>
    <cellStyle name="Accent3 3" xfId="1220" xr:uid="{155DDD80-6488-4323-AE3D-A7DFE20564BC}"/>
    <cellStyle name="Accent3 30" xfId="1221" xr:uid="{6BC96EB8-7E29-4D5D-8E94-BC85CB722C6F}"/>
    <cellStyle name="Accent3 31" xfId="1222" xr:uid="{77DCA0F7-846C-4E94-B2FF-46B491CED5ED}"/>
    <cellStyle name="Accent3 32" xfId="1223" xr:uid="{0A98362A-22BF-458C-BD1B-39E763267F70}"/>
    <cellStyle name="Accent3 33" xfId="1224" xr:uid="{FB840933-AAA2-4158-B124-EE7DC8242D66}"/>
    <cellStyle name="Accent3 34" xfId="1225" xr:uid="{FF14690D-8C4F-4608-9048-46012A1C0E58}"/>
    <cellStyle name="Accent3 35" xfId="1226" xr:uid="{492448FE-8440-434E-B8DB-4BAC151888D5}"/>
    <cellStyle name="Accent3 36" xfId="1227" xr:uid="{76C2E1F5-F6B3-4695-BB89-D3B20265430E}"/>
    <cellStyle name="Accent3 37" xfId="1228" xr:uid="{E9729CFF-BD31-49E2-B0F2-B1C62D3EF5BB}"/>
    <cellStyle name="Accent3 38" xfId="1229" xr:uid="{A0DE232B-A604-4481-A755-11906B818FD1}"/>
    <cellStyle name="Accent3 39" xfId="1230" xr:uid="{A618787B-E57A-4783-8B2E-0A36E1FBD35C}"/>
    <cellStyle name="Accent3 4" xfId="1231" xr:uid="{EC28CA2A-DABC-4CEE-AA68-65830A4ABE65}"/>
    <cellStyle name="Accent3 40" xfId="1232" xr:uid="{9F5B04B2-1EF6-4AA0-908E-768D40C79B99}"/>
    <cellStyle name="Accent3 41" xfId="1233" xr:uid="{1C45C9C5-809C-499B-8BDD-4146A57408E1}"/>
    <cellStyle name="Accent3 42" xfId="1234" xr:uid="{879ED1AA-E8C1-4437-BEEE-F7F9AEDB919A}"/>
    <cellStyle name="Accent3 43" xfId="1235" xr:uid="{7A9D0988-C478-46AB-8899-01394D8D9BB6}"/>
    <cellStyle name="Accent3 44" xfId="1236" xr:uid="{D1C083DE-1ABF-42FA-8145-A0B9B522CC6C}"/>
    <cellStyle name="Accent3 45" xfId="1237" xr:uid="{E961F256-7298-4B62-B63D-6FE3300FED5E}"/>
    <cellStyle name="Accent3 46" xfId="1238" xr:uid="{7B4D2216-B137-419F-99E6-CBC739F01A89}"/>
    <cellStyle name="Accent3 47" xfId="1239" xr:uid="{05CEEF7B-2569-4E16-842A-E71E5E37D44E}"/>
    <cellStyle name="Accent3 48" xfId="1240" xr:uid="{C7B4FCF2-D00A-433B-BD6D-A1F4BA51DF7A}"/>
    <cellStyle name="Accent3 5" xfId="1241" xr:uid="{D648CC64-9C2C-4722-A004-9D93970E5BFF}"/>
    <cellStyle name="Accent3 6" xfId="1242" xr:uid="{7E1A14BB-F54C-4C77-A15F-A46F6389A25A}"/>
    <cellStyle name="Accent3 7" xfId="1243" xr:uid="{0433B590-2340-4C3D-9369-A0082C05E568}"/>
    <cellStyle name="Accent3 8" xfId="1244" xr:uid="{D7F1608E-0F6E-49D2-80B5-733786CDDF68}"/>
    <cellStyle name="Accent3 9" xfId="1245" xr:uid="{F230EFBD-9A74-4C25-9225-390EB5CA5BD0}"/>
    <cellStyle name="Accent4 10" xfId="1246" xr:uid="{F7A11076-E3B4-4769-B7D3-796A6A6BB91F}"/>
    <cellStyle name="Accent4 11" xfId="1247" xr:uid="{902BE624-AD97-4AF3-B98B-E6C62C799001}"/>
    <cellStyle name="Accent4 12" xfId="1248" xr:uid="{BA0B45AD-E167-4C46-A9CD-06C41E364ED8}"/>
    <cellStyle name="Accent4 13" xfId="1249" xr:uid="{84917348-FC23-4C50-934B-3FA8D1A0EFA4}"/>
    <cellStyle name="Accent4 14" xfId="1250" xr:uid="{2762FB29-3E54-4553-A8F4-11C0B9CAF106}"/>
    <cellStyle name="Accent4 15" xfId="1251" xr:uid="{DAE2A63C-C8DB-4623-A7E1-FABD41ED2F64}"/>
    <cellStyle name="Accent4 16" xfId="1252" xr:uid="{6944E9C8-40E7-47D0-93CE-3D51EE3802C5}"/>
    <cellStyle name="Accent4 17" xfId="1253" xr:uid="{C5820942-F94E-4170-AB48-56C35F47C8C9}"/>
    <cellStyle name="Accent4 18" xfId="1254" xr:uid="{4443C6D0-5C6C-4690-B05E-6066A4B22EB8}"/>
    <cellStyle name="Accent4 19" xfId="1255" xr:uid="{55440AAD-F4C9-4384-9ED6-C93BABF4D3BC}"/>
    <cellStyle name="Accent4 2" xfId="1256" xr:uid="{E17ED5CA-AEA7-47D2-9043-4C541072770E}"/>
    <cellStyle name="Accent4 2 2" xfId="1257" xr:uid="{BDA49D7F-3C5E-4943-98BF-8200ECC81309}"/>
    <cellStyle name="Accent4 2 3" xfId="1258" xr:uid="{FF81A20A-D5D8-44F8-B241-6626C34FE4FE}"/>
    <cellStyle name="Accent4 2 4" xfId="1259" xr:uid="{C1DC5F19-4136-485A-9018-2D2699C0164F}"/>
    <cellStyle name="Accent4 2 5" xfId="1260" xr:uid="{E749976F-9DD6-4868-8178-75D1894E09C5}"/>
    <cellStyle name="Accent4 2 6" xfId="1261" xr:uid="{2E311D3F-6AD6-48FA-9084-BE33BD9B194F}"/>
    <cellStyle name="Accent4 2 7" xfId="1262" xr:uid="{6850D710-C5C3-4E8E-9059-A2897D04517C}"/>
    <cellStyle name="Accent4 2 8" xfId="1263" xr:uid="{32C31D4C-2B46-41CE-94D1-B2E7C14CE66D}"/>
    <cellStyle name="Accent4 20" xfId="1264" xr:uid="{5BECA953-3E15-4C24-9873-B37E9D007174}"/>
    <cellStyle name="Accent4 21" xfId="1265" xr:uid="{C2D32A4C-D161-4A38-A69B-C30B9B174F2F}"/>
    <cellStyle name="Accent4 22" xfId="1266" xr:uid="{8DA35B2F-F651-4542-B71E-95988E01D3D0}"/>
    <cellStyle name="Accent4 23" xfId="1267" xr:uid="{1D706BB9-E12B-4D54-BA9B-BD1D5F58B4F8}"/>
    <cellStyle name="Accent4 24" xfId="1268" xr:uid="{D548970D-D35D-4017-B99F-2CF523C590C0}"/>
    <cellStyle name="Accent4 25" xfId="1269" xr:uid="{779409B4-08F3-4470-8E0F-95AE7DE47390}"/>
    <cellStyle name="Accent4 26" xfId="1270" xr:uid="{164B9635-DF69-4BD8-81E2-E9014A4CAB74}"/>
    <cellStyle name="Accent4 27" xfId="1271" xr:uid="{A3E6F223-91EB-4C43-88EA-296F8ABCF62D}"/>
    <cellStyle name="Accent4 28" xfId="1272" xr:uid="{5BA6638E-B5B3-4050-BFF4-2B7D9C87FDE5}"/>
    <cellStyle name="Accent4 29" xfId="1273" xr:uid="{AD71734A-F0B2-412C-95A1-344FA21FEABA}"/>
    <cellStyle name="Accent4 3" xfId="1274" xr:uid="{BB6A472D-943F-4D1F-9F9F-E15D321E32F4}"/>
    <cellStyle name="Accent4 30" xfId="1275" xr:uid="{4E2D3752-1F06-408C-B90C-661551360C2C}"/>
    <cellStyle name="Accent4 31" xfId="1276" xr:uid="{2F779F10-3B39-4DF9-852F-C9726E67CA7B}"/>
    <cellStyle name="Accent4 32" xfId="1277" xr:uid="{40546988-9363-45A8-B6F7-097D7A52E976}"/>
    <cellStyle name="Accent4 33" xfId="1278" xr:uid="{CEAB0A2E-0E0F-4816-83F5-9F5406DACAE4}"/>
    <cellStyle name="Accent4 34" xfId="1279" xr:uid="{E3D7FD69-55FA-4928-BE7C-AA1D18C65BA6}"/>
    <cellStyle name="Accent4 35" xfId="1280" xr:uid="{0B95F1AC-4656-40DC-A4AC-D156932DDFEB}"/>
    <cellStyle name="Accent4 36" xfId="1281" xr:uid="{85703F8D-762B-49DF-8C19-B111D6057E9A}"/>
    <cellStyle name="Accent4 37" xfId="1282" xr:uid="{B5EDFE67-275E-4903-AD50-8230A0C0A36C}"/>
    <cellStyle name="Accent4 38" xfId="1283" xr:uid="{3CA23E5B-C7E8-408B-BC6B-1A0C73A5BD20}"/>
    <cellStyle name="Accent4 39" xfId="1284" xr:uid="{56E511FE-E841-48CB-9C15-2CD7ECB86077}"/>
    <cellStyle name="Accent4 4" xfId="1285" xr:uid="{AF3F75C9-8267-4915-8A7B-D925B2F0F563}"/>
    <cellStyle name="Accent4 40" xfId="1286" xr:uid="{D9E49DDC-EA73-402C-AECB-C833D87074A6}"/>
    <cellStyle name="Accent4 41" xfId="1287" xr:uid="{64B9EC7D-A110-4AC1-BE64-F19247B9F3F5}"/>
    <cellStyle name="Accent4 42" xfId="1288" xr:uid="{140F154B-599D-4E4E-99FF-1DE0F054D790}"/>
    <cellStyle name="Accent4 43" xfId="1289" xr:uid="{98CC63B1-372A-4C32-A2F8-122BAB9EFE66}"/>
    <cellStyle name="Accent4 44" xfId="1290" xr:uid="{7FA196DD-327C-4DEE-925B-599777371C3D}"/>
    <cellStyle name="Accent4 45" xfId="1291" xr:uid="{DD7A4322-DD81-47B5-9D5B-F206624B7C64}"/>
    <cellStyle name="Accent4 46" xfId="1292" xr:uid="{F51D5460-1EB1-44ED-A5A5-3505619142FE}"/>
    <cellStyle name="Accent4 47" xfId="1293" xr:uid="{A7049D28-C12A-4887-9C2D-889DCD78311E}"/>
    <cellStyle name="Accent4 48" xfId="1294" xr:uid="{3572A522-4B7D-4723-A92A-1C9E830E2D11}"/>
    <cellStyle name="Accent4 5" xfId="1295" xr:uid="{1657D539-AF3E-40EF-AF94-10094D37DCB8}"/>
    <cellStyle name="Accent4 6" xfId="1296" xr:uid="{7D8C59B7-0B49-459E-9EA8-ACBAD98081C9}"/>
    <cellStyle name="Accent4 7" xfId="1297" xr:uid="{D81EC8A1-3121-44B1-B8A7-FDD95D1C0094}"/>
    <cellStyle name="Accent4 8" xfId="1298" xr:uid="{324DB77F-581C-49B3-9221-7B89A499EF61}"/>
    <cellStyle name="Accent4 9" xfId="1299" xr:uid="{3701F365-1826-4464-8BDF-87DD8AF6972D}"/>
    <cellStyle name="Accent5 10" xfId="1300" xr:uid="{021429C0-A93C-4582-AA74-3C23AA75A8F9}"/>
    <cellStyle name="Accent5 11" xfId="1301" xr:uid="{83C65452-68C2-486D-8B33-400DFFB8D72B}"/>
    <cellStyle name="Accent5 12" xfId="1302" xr:uid="{3888991E-74C0-4764-8A34-9B233CB57DE4}"/>
    <cellStyle name="Accent5 13" xfId="1303" xr:uid="{C9A33B17-1A8E-4370-A4FB-B8D3FAD6EB1F}"/>
    <cellStyle name="Accent5 14" xfId="1304" xr:uid="{AAFC2A39-DBDC-4FBD-9044-1B2F0A81986C}"/>
    <cellStyle name="Accent5 15" xfId="1305" xr:uid="{1272C7A4-0765-4525-9672-0090B69E45F7}"/>
    <cellStyle name="Accent5 16" xfId="1306" xr:uid="{3D3556B6-EE7B-4918-AD0E-3DC42AE61CEC}"/>
    <cellStyle name="Accent5 17" xfId="1307" xr:uid="{EACF66AE-EE63-4759-8D56-2283C2581F7B}"/>
    <cellStyle name="Accent5 18" xfId="1308" xr:uid="{E106D8F7-D68C-4DBE-8DA1-7BAF01D96FA7}"/>
    <cellStyle name="Accent5 19" xfId="1309" xr:uid="{628E9B9E-83A4-4F51-9099-6716DD96DD0D}"/>
    <cellStyle name="Accent5 2" xfId="1310" xr:uid="{02FC9DE8-418F-4EEC-B9F4-7D830E7FB312}"/>
    <cellStyle name="Accent5 2 2" xfId="1311" xr:uid="{CBE1D344-C000-42A3-8346-DB4685145C70}"/>
    <cellStyle name="Accent5 2 3" xfId="1312" xr:uid="{A91F12DB-2ABD-4102-9496-7B2ADC573F5C}"/>
    <cellStyle name="Accent5 2 4" xfId="1313" xr:uid="{B77BBA60-E56D-42E2-AB06-38392DC87D14}"/>
    <cellStyle name="Accent5 2 5" xfId="1314" xr:uid="{ABBAAADF-CBAF-460B-AC7C-44BF22B0607A}"/>
    <cellStyle name="Accent5 2 6" xfId="1315" xr:uid="{906478A4-B53D-468F-AE55-6F9D48C63EFE}"/>
    <cellStyle name="Accent5 2 7" xfId="1316" xr:uid="{57F5A0A7-DB13-45A3-BB74-8FD054BF4282}"/>
    <cellStyle name="Accent5 2 8" xfId="1317" xr:uid="{987D449A-EEBB-4FB9-BB5A-932F1BDE3793}"/>
    <cellStyle name="Accent5 20" xfId="1318" xr:uid="{B3B94404-EA75-4BFE-B122-C5365DF23622}"/>
    <cellStyle name="Accent5 21" xfId="1319" xr:uid="{5722A032-CC79-46FB-9373-3B36FFB4DC1D}"/>
    <cellStyle name="Accent5 22" xfId="1320" xr:uid="{08722340-BA89-4382-8980-80591CBFCD55}"/>
    <cellStyle name="Accent5 23" xfId="1321" xr:uid="{79680912-A900-4609-8AA2-1A17B05B9056}"/>
    <cellStyle name="Accent5 24" xfId="1322" xr:uid="{AB85C73B-73D0-40A0-A890-DEBCB6D6E244}"/>
    <cellStyle name="Accent5 25" xfId="1323" xr:uid="{422A34ED-C55E-419C-83CF-EFB07A704D42}"/>
    <cellStyle name="Accent5 26" xfId="1324" xr:uid="{6C288DD3-45FB-4D05-9770-21CFC9618520}"/>
    <cellStyle name="Accent5 27" xfId="1325" xr:uid="{3192574D-1063-4393-9720-68ACB3187FBD}"/>
    <cellStyle name="Accent5 28" xfId="1326" xr:uid="{099FAABC-5A2E-4D65-84E1-1786F0CC3495}"/>
    <cellStyle name="Accent5 29" xfId="1327" xr:uid="{DC66777D-F8D5-4B3C-B19F-3E25E563D43E}"/>
    <cellStyle name="Accent5 3" xfId="1328" xr:uid="{678E83EE-520A-42DF-90D5-8C393F3D9E8F}"/>
    <cellStyle name="Accent5 30" xfId="1329" xr:uid="{0E416344-EAFF-4465-9698-56ECBA1BDE2F}"/>
    <cellStyle name="Accent5 31" xfId="1330" xr:uid="{A3CFF255-8AA4-44C1-A04F-D471BBF5EE79}"/>
    <cellStyle name="Accent5 32" xfId="1331" xr:uid="{06A8972B-BEAF-4310-AF05-A2238783794C}"/>
    <cellStyle name="Accent5 33" xfId="1332" xr:uid="{627C2421-621D-4964-9FE8-F3EDEA1E8617}"/>
    <cellStyle name="Accent5 34" xfId="1333" xr:uid="{F07CFB38-F973-4109-87B3-D45AAA248308}"/>
    <cellStyle name="Accent5 35" xfId="1334" xr:uid="{4EE2B710-ACA9-43C7-BE25-F99717D8CA65}"/>
    <cellStyle name="Accent5 36" xfId="1335" xr:uid="{F1D13F10-23E3-40CE-8A8E-73902780A324}"/>
    <cellStyle name="Accent5 37" xfId="1336" xr:uid="{2DFF162C-929A-4D2B-AD55-9B2EF3464ACD}"/>
    <cellStyle name="Accent5 38" xfId="1337" xr:uid="{25C78676-7898-4B8A-9F5A-74FB842805CF}"/>
    <cellStyle name="Accent5 39" xfId="1338" xr:uid="{52EEA5DE-B5C5-4148-93C4-2BECFDCDF8A6}"/>
    <cellStyle name="Accent5 4" xfId="1339" xr:uid="{30448D06-8E4F-4F56-B9D2-7FAF93FAA506}"/>
    <cellStyle name="Accent5 40" xfId="1340" xr:uid="{9418D007-40F3-456B-8AE7-15ED6D4D3C8C}"/>
    <cellStyle name="Accent5 41" xfId="1341" xr:uid="{87BB03B5-1663-4346-932F-E0E5C9D938DB}"/>
    <cellStyle name="Accent5 42" xfId="1342" xr:uid="{6DCA17D5-9021-405B-A1F7-4B7AA0C2CC69}"/>
    <cellStyle name="Accent5 43" xfId="1343" xr:uid="{43B99C13-3525-4DEF-8687-E6B420CCCAF2}"/>
    <cellStyle name="Accent5 44" xfId="1344" xr:uid="{DF3396B9-86A7-42C5-8BE2-6AB27BB89E5A}"/>
    <cellStyle name="Accent5 45" xfId="1345" xr:uid="{503C4034-E8A3-4D55-8B1D-D3C06977FAED}"/>
    <cellStyle name="Accent5 46" xfId="1346" xr:uid="{E3EAC301-29D9-4E61-A3EF-3EDA5C082E6F}"/>
    <cellStyle name="Accent5 47" xfId="1347" xr:uid="{B868AD59-32FB-4F95-BA22-4F95F4DB8148}"/>
    <cellStyle name="Accent5 48" xfId="1348" xr:uid="{4CBDFA85-419A-41C9-8D96-CC17C42F86B4}"/>
    <cellStyle name="Accent5 5" xfId="1349" xr:uid="{52719BE4-6D59-4D8E-8A85-DB249A9392D4}"/>
    <cellStyle name="Accent5 6" xfId="1350" xr:uid="{F276ECDD-285F-469E-A7F6-A531A2A627F8}"/>
    <cellStyle name="Accent5 7" xfId="1351" xr:uid="{FD5A0E22-D832-40B0-9ED9-CE53F2CABCCC}"/>
    <cellStyle name="Accent5 8" xfId="1352" xr:uid="{29BFB374-709F-41FF-BEA4-50D6817311C3}"/>
    <cellStyle name="Accent5 9" xfId="1353" xr:uid="{81EB0686-AF48-41EC-8571-1C0D3D455412}"/>
    <cellStyle name="Accent6 10" xfId="1354" xr:uid="{91AC5DDC-85C5-4B80-99F4-CB957AE2963B}"/>
    <cellStyle name="Accent6 11" xfId="1355" xr:uid="{AEC2B9BF-3104-486A-A559-1532E8EAFE26}"/>
    <cellStyle name="Accent6 12" xfId="1356" xr:uid="{868EB6AD-A099-46D2-BF40-24FB263F9989}"/>
    <cellStyle name="Accent6 13" xfId="1357" xr:uid="{F006F5E8-F3F8-4F5A-BDB7-22A9BF8D3104}"/>
    <cellStyle name="Accent6 14" xfId="1358" xr:uid="{6650B5FA-9905-4AA2-9D26-1F9DA47FA90C}"/>
    <cellStyle name="Accent6 15" xfId="1359" xr:uid="{DDE1C693-A67D-4E88-99E0-76CE31BAAFD6}"/>
    <cellStyle name="Accent6 16" xfId="1360" xr:uid="{CE05D048-576E-47E0-9302-00D3D02F5B56}"/>
    <cellStyle name="Accent6 17" xfId="1361" xr:uid="{CBA005DF-E664-4599-A154-3038D5E39BCA}"/>
    <cellStyle name="Accent6 18" xfId="1362" xr:uid="{43D15560-3229-4509-8A30-86D6EA296739}"/>
    <cellStyle name="Accent6 19" xfId="1363" xr:uid="{17D53F24-11DC-4B42-8D90-9F980DF1F5ED}"/>
    <cellStyle name="Accent6 2" xfId="1364" xr:uid="{0AC357BF-B65A-4932-8340-E21CE0A8D700}"/>
    <cellStyle name="Accent6 2 2" xfId="1365" xr:uid="{F385836A-19C1-4843-9F08-4DD2CC511896}"/>
    <cellStyle name="Accent6 2 3" xfId="1366" xr:uid="{A39DD0FB-4676-44D3-8196-0A2185DED360}"/>
    <cellStyle name="Accent6 2 4" xfId="1367" xr:uid="{F655598C-BD9A-41A4-B21B-CBC82D22257E}"/>
    <cellStyle name="Accent6 2 5" xfId="1368" xr:uid="{228AAD48-3972-4F59-9133-F6A6A41B7D21}"/>
    <cellStyle name="Accent6 2 6" xfId="1369" xr:uid="{23581C50-8C11-46B6-8E3E-A3BE790D2FB2}"/>
    <cellStyle name="Accent6 2 7" xfId="1370" xr:uid="{34A668D4-C950-4DF3-AA0C-0755B0169F03}"/>
    <cellStyle name="Accent6 2 8" xfId="1371" xr:uid="{B6E7F417-9F3A-4272-9627-E71B33911A4C}"/>
    <cellStyle name="Accent6 20" xfId="1372" xr:uid="{45DB163C-C327-49C0-9F2E-AFA18E4608E6}"/>
    <cellStyle name="Accent6 21" xfId="1373" xr:uid="{80CB047E-FEE9-41D0-8ED8-C09A61E48691}"/>
    <cellStyle name="Accent6 22" xfId="1374" xr:uid="{C57F9971-56CC-4E77-BC08-9BF3120AD43F}"/>
    <cellStyle name="Accent6 23" xfId="1375" xr:uid="{69702FEF-10FA-4BCF-928F-7815CF7E1572}"/>
    <cellStyle name="Accent6 24" xfId="1376" xr:uid="{9ECB61B6-1A51-45BB-A4E4-527D31E51C54}"/>
    <cellStyle name="Accent6 25" xfId="1377" xr:uid="{3FD358BD-3EB1-417A-A4A3-18B58CED74B9}"/>
    <cellStyle name="Accent6 26" xfId="1378" xr:uid="{9DDC7257-AFEE-4C87-9F0A-514907553BA6}"/>
    <cellStyle name="Accent6 27" xfId="1379" xr:uid="{F98A3739-0F91-46BE-986A-12067410DD48}"/>
    <cellStyle name="Accent6 28" xfId="1380" xr:uid="{C32207BA-46DF-41ED-9596-3EA724E97F3C}"/>
    <cellStyle name="Accent6 29" xfId="1381" xr:uid="{7AD1F71E-0493-4E40-98DC-FB1494E336FC}"/>
    <cellStyle name="Accent6 3" xfId="1382" xr:uid="{EF6586DD-9E4D-47EF-ABD0-32738B3BDBCF}"/>
    <cellStyle name="Accent6 30" xfId="1383" xr:uid="{6F22DAFB-FD7D-4B96-ACF4-BAF0EE359D0B}"/>
    <cellStyle name="Accent6 31" xfId="1384" xr:uid="{1B71C02C-A4D3-49D5-836F-16616C6EDC4E}"/>
    <cellStyle name="Accent6 32" xfId="1385" xr:uid="{4DF8BF20-5170-4F1D-B516-086BF9594A09}"/>
    <cellStyle name="Accent6 33" xfId="1386" xr:uid="{86BC4F51-F57D-40EF-B891-221E544369A2}"/>
    <cellStyle name="Accent6 34" xfId="1387" xr:uid="{6DCBA468-829C-43AE-8AE4-8773614359A2}"/>
    <cellStyle name="Accent6 35" xfId="1388" xr:uid="{6EEDB2A7-E6CE-4AB3-B86A-02C08B63E772}"/>
    <cellStyle name="Accent6 36" xfId="1389" xr:uid="{FCEE87B3-2FDA-4BEF-9EA6-FB03D6F51643}"/>
    <cellStyle name="Accent6 37" xfId="1390" xr:uid="{5F7FB487-3AE8-4D14-8CE4-42DE9F4B37BF}"/>
    <cellStyle name="Accent6 38" xfId="1391" xr:uid="{FD4C5723-6160-45AA-9471-D047FC47BCAA}"/>
    <cellStyle name="Accent6 39" xfId="1392" xr:uid="{455BD782-8910-4B0E-B3C5-6881DDF68719}"/>
    <cellStyle name="Accent6 4" xfId="1393" xr:uid="{59B7D65C-E1F7-4517-BC1D-0A562792FABC}"/>
    <cellStyle name="Accent6 40" xfId="1394" xr:uid="{E7877353-5010-4001-8B3D-0D9D1CAD297C}"/>
    <cellStyle name="Accent6 41" xfId="1395" xr:uid="{99885C71-4A0B-4966-8B02-8EB4877D3968}"/>
    <cellStyle name="Accent6 42" xfId="1396" xr:uid="{C5AF2217-ECF3-4187-B1EE-564C365909F4}"/>
    <cellStyle name="Accent6 43" xfId="1397" xr:uid="{543F3033-86F1-4579-BB4E-CC0810CEAEDD}"/>
    <cellStyle name="Accent6 44" xfId="1398" xr:uid="{3FDB42F0-D24F-49C1-B57B-292CD89F9C6E}"/>
    <cellStyle name="Accent6 45" xfId="1399" xr:uid="{EE0A6A44-0DB3-42CE-A4CE-5F3FDB95C3EB}"/>
    <cellStyle name="Accent6 46" xfId="1400" xr:uid="{4989176E-1CFF-4FE9-BE88-DFD6E23EC375}"/>
    <cellStyle name="Accent6 47" xfId="1401" xr:uid="{3523A729-8DE1-443D-A4D1-9F3E5FB70538}"/>
    <cellStyle name="Accent6 48" xfId="1402" xr:uid="{A20C2D6A-C87F-47AE-B322-5E2C634E8938}"/>
    <cellStyle name="Accent6 5" xfId="1403" xr:uid="{ABF1AF40-4119-4026-AA53-52AD6A382758}"/>
    <cellStyle name="Accent6 6" xfId="1404" xr:uid="{4CECAB81-7845-4A7D-83F4-812D7B17AE3C}"/>
    <cellStyle name="Accent6 7" xfId="1405" xr:uid="{9BBE8282-7118-4FC0-9FCE-28AB1FD31C3F}"/>
    <cellStyle name="Accent6 8" xfId="1406" xr:uid="{AEBC565D-91BD-4CF8-BE0F-A210FFBB3703}"/>
    <cellStyle name="Accent6 9" xfId="1407" xr:uid="{D40D42C9-216D-442C-ABB2-756634D9DB80}"/>
    <cellStyle name="Array" xfId="1408" xr:uid="{8DF5E34E-93E6-421F-B574-99AF74210990}"/>
    <cellStyle name="Array Enter" xfId="1409" xr:uid="{03F3A011-D945-457D-ACD0-419F9FE7AA96}"/>
    <cellStyle name="Bad 10" xfId="1410" xr:uid="{5E3334F3-3FBA-4999-B192-621A131CCD27}"/>
    <cellStyle name="Bad 11" xfId="1411" xr:uid="{9037F052-5DD6-47A3-9645-A26EABD9D04B}"/>
    <cellStyle name="Bad 12" xfId="1412" xr:uid="{A29493B5-EA69-457A-A3D4-0B7489C5FBAF}"/>
    <cellStyle name="Bad 13" xfId="1413" xr:uid="{0B2BAAEA-8FF4-4BD9-B7C8-8C634FDC02F6}"/>
    <cellStyle name="Bad 14" xfId="1414" xr:uid="{5F81CC9D-3B0C-405E-965E-B81D01802F4A}"/>
    <cellStyle name="Bad 15" xfId="1415" xr:uid="{9229E283-7086-46D3-94A3-3D59C92DA7CB}"/>
    <cellStyle name="Bad 16" xfId="1416" xr:uid="{866B60FE-F451-4E67-AE17-A51A98563E9C}"/>
    <cellStyle name="Bad 17" xfId="1417" xr:uid="{84459445-1F92-4B8F-AB46-EE2F5720E10D}"/>
    <cellStyle name="Bad 18" xfId="1418" xr:uid="{4645F9EA-BD3B-41EE-97AA-BEAF1D6AF26A}"/>
    <cellStyle name="Bad 19" xfId="1419" xr:uid="{2BFED345-5A5F-44C6-B69C-CD6AE0826D5C}"/>
    <cellStyle name="Bad 2" xfId="1420" xr:uid="{AC45526C-5142-4CD2-8F87-C81C0E37BF4F}"/>
    <cellStyle name="Bad 2 2" xfId="1421" xr:uid="{253D8B80-68DD-4286-88E3-EE231C27770F}"/>
    <cellStyle name="Bad 2 3" xfId="1422" xr:uid="{532533C9-004D-4D07-AC73-D073B57B0E85}"/>
    <cellStyle name="Bad 2 4" xfId="1423" xr:uid="{9C84C25E-782B-4770-AEAB-2B951589064B}"/>
    <cellStyle name="Bad 2 5" xfId="1424" xr:uid="{420CA46C-EBCE-4CFD-B09E-5529A2B6577A}"/>
    <cellStyle name="Bad 2 6" xfId="1425" xr:uid="{0D9DEFAE-C9E8-4E64-A187-FBDA0D1F1CEE}"/>
    <cellStyle name="Bad 2 7" xfId="1426" xr:uid="{EB336C67-56DB-4D4E-9381-5CDED0FACF7E}"/>
    <cellStyle name="Bad 2 8" xfId="1427" xr:uid="{FD57432C-0A0E-4B90-892A-FD68023E7B1B}"/>
    <cellStyle name="Bad 20" xfId="1428" xr:uid="{04BF9751-3BE5-45E9-9C52-87C9F88D875C}"/>
    <cellStyle name="Bad 21" xfId="1429" xr:uid="{1A2D6EE0-7A95-4E5A-8C02-A062CF834D14}"/>
    <cellStyle name="Bad 22" xfId="1430" xr:uid="{F110B8F0-55B5-4938-A1E5-6F9920888481}"/>
    <cellStyle name="Bad 23" xfId="1431" xr:uid="{17931F73-AC09-4C68-8BE2-AC162D19EBDF}"/>
    <cellStyle name="Bad 24" xfId="1432" xr:uid="{CAE12F1E-C949-4E39-8AF9-6518B4211D89}"/>
    <cellStyle name="Bad 25" xfId="1433" xr:uid="{09F170A1-3C84-44C9-A244-1C9A9659A732}"/>
    <cellStyle name="Bad 26" xfId="1434" xr:uid="{D2A9481D-0803-4A0D-A6F0-6EFBEAEBECC0}"/>
    <cellStyle name="Bad 27" xfId="1435" xr:uid="{7B8720E4-72DC-4863-8B5B-20F709AD10D9}"/>
    <cellStyle name="Bad 28" xfId="1436" xr:uid="{8C0E3338-984F-4177-9749-4949F826B7D1}"/>
    <cellStyle name="Bad 29" xfId="1437" xr:uid="{C8C59BC3-D69C-41DD-B6DD-AC53E03483AF}"/>
    <cellStyle name="Bad 3" xfId="1438" xr:uid="{1E81DD09-051B-47F6-9E0E-ACA031012F59}"/>
    <cellStyle name="Bad 30" xfId="1439" xr:uid="{4FE0E357-3F14-481F-A826-EAFC69127986}"/>
    <cellStyle name="Bad 31" xfId="1440" xr:uid="{6AD3B76A-031A-4552-AB5F-6296FEF72AF6}"/>
    <cellStyle name="Bad 32" xfId="1441" xr:uid="{6618330B-A92A-4559-949B-F45B51405AB9}"/>
    <cellStyle name="Bad 33" xfId="1442" xr:uid="{2B7E73AB-E4C1-4D61-B977-479E88FBE1C4}"/>
    <cellStyle name="Bad 34" xfId="1443" xr:uid="{2CB19916-ED39-46D2-A879-E4BDBB15902F}"/>
    <cellStyle name="Bad 35" xfId="1444" xr:uid="{16FFCCE4-9949-4241-A182-F2EF034E75C4}"/>
    <cellStyle name="Bad 36" xfId="1445" xr:uid="{40E7C379-F652-4E61-A52F-8870B26B4531}"/>
    <cellStyle name="Bad 37" xfId="1446" xr:uid="{85DE847B-0EA4-4344-9F7E-F35946421F02}"/>
    <cellStyle name="Bad 38" xfId="1447" xr:uid="{9901459F-A21D-4571-B43B-39D9289FA53C}"/>
    <cellStyle name="Bad 39" xfId="1448" xr:uid="{ADA24006-2764-4B02-AD0C-E0AFCAED73E2}"/>
    <cellStyle name="Bad 4" xfId="1449" xr:uid="{3BCA73CF-AB9C-4AC4-A149-B35C15C6872B}"/>
    <cellStyle name="Bad 40" xfId="1450" xr:uid="{E1ACD6C3-DA48-402F-BE98-6208DC6B5CD0}"/>
    <cellStyle name="Bad 41" xfId="1451" xr:uid="{BE6465A0-948F-44EA-A61E-F3B576A79D4B}"/>
    <cellStyle name="Bad 42" xfId="1452" xr:uid="{737B848C-5AAC-4033-A1FD-557F06A414E0}"/>
    <cellStyle name="Bad 43" xfId="1453" xr:uid="{64F2BAA0-FA6E-489B-8EB8-00192EE0CDF9}"/>
    <cellStyle name="Bad 44" xfId="1454" xr:uid="{040CF4D8-4BE9-4A43-82E4-CC57AF5A0E1C}"/>
    <cellStyle name="Bad 45" xfId="1455" xr:uid="{9989E527-774D-4610-8B5E-9474245D6D6E}"/>
    <cellStyle name="Bad 46" xfId="1456" xr:uid="{9F85B3DE-6D3B-4CF5-9760-7F3D8B4AEF06}"/>
    <cellStyle name="Bad 47" xfId="1457" xr:uid="{21E49F4E-8978-4372-90A9-1BCD194582F8}"/>
    <cellStyle name="Bad 48" xfId="1458" xr:uid="{95AE56CC-72B7-475F-A80D-3EB4651FD5EA}"/>
    <cellStyle name="Bad 5" xfId="1459" xr:uid="{219E7628-493E-4807-A01A-BB56070EC9A0}"/>
    <cellStyle name="Bad 6" xfId="1460" xr:uid="{6E46CCB8-6595-43E0-805F-507B756052B3}"/>
    <cellStyle name="Bad 7" xfId="1461" xr:uid="{BA57AB0B-B9AD-4470-8305-2C33F90F7BF3}"/>
    <cellStyle name="Bad 8" xfId="1462" xr:uid="{F7D6DC31-E81F-4258-87D9-2870F5CFD972}"/>
    <cellStyle name="Bad 9" xfId="1463" xr:uid="{01C1E224-233D-432F-A457-3820E40B1EB1}"/>
    <cellStyle name="Calculation 10" xfId="1464" xr:uid="{4610EDE7-9040-4EFC-B184-F77117212FF9}"/>
    <cellStyle name="Calculation 11" xfId="1465" xr:uid="{7CC45F4A-4C37-4F32-80AC-7E460AD65A6F}"/>
    <cellStyle name="Calculation 12" xfId="1466" xr:uid="{868AE2D4-57AC-4096-861B-F5E095529BEF}"/>
    <cellStyle name="Calculation 13" xfId="1467" xr:uid="{093A6915-98B9-4778-B3F3-3B152D120E66}"/>
    <cellStyle name="Calculation 14" xfId="1468" xr:uid="{16017A6D-ABD5-4B74-9C66-35E87E478CC1}"/>
    <cellStyle name="Calculation 15" xfId="1469" xr:uid="{714BDB17-EE11-474C-A0D7-A63A3A2C0516}"/>
    <cellStyle name="Calculation 16" xfId="1470" xr:uid="{A318F737-7B33-4D61-B189-AD23DB27D04B}"/>
    <cellStyle name="Calculation 17" xfId="1471" xr:uid="{9750D1EE-14D5-4764-84C0-4F09E9920329}"/>
    <cellStyle name="Calculation 18" xfId="1472" xr:uid="{579D1CDF-BDB6-4BEB-A184-479352810D85}"/>
    <cellStyle name="Calculation 19" xfId="1473" xr:uid="{9FB7982A-9E90-4D56-95EC-19C92142F233}"/>
    <cellStyle name="Calculation 2" xfId="1474" xr:uid="{B040C837-D8D6-4C18-A1A7-0CBEA874B90A}"/>
    <cellStyle name="Calculation 2 2" xfId="1475" xr:uid="{8212A352-9D43-4C03-B667-B9FCB23E9B27}"/>
    <cellStyle name="Calculation 2 3" xfId="1476" xr:uid="{DD549E5E-BEEE-4DAB-8120-2FC1F21FB999}"/>
    <cellStyle name="Calculation 2 4" xfId="1477" xr:uid="{F8833BFA-A118-4EB2-B925-FC1D94914A1B}"/>
    <cellStyle name="Calculation 2 5" xfId="1478" xr:uid="{07F9605A-D938-4E0B-A60A-CE412946CF02}"/>
    <cellStyle name="Calculation 2 6" xfId="1479" xr:uid="{4DA2326E-EABF-41A2-82A1-8C918D5BD8CD}"/>
    <cellStyle name="Calculation 2 7" xfId="1480" xr:uid="{2ECA3550-E0E4-4626-BA9D-A788B8EA4F05}"/>
    <cellStyle name="Calculation 2 8" xfId="1481" xr:uid="{C4258CD8-3C5B-4E99-8750-27A2AEAC5688}"/>
    <cellStyle name="Calculation 20" xfId="1482" xr:uid="{87FB77DB-BC9C-401A-B928-FC5A6800570D}"/>
    <cellStyle name="Calculation 21" xfId="1483" xr:uid="{ABA4E762-4D09-482F-A082-6DCAB82DF53B}"/>
    <cellStyle name="Calculation 22" xfId="1484" xr:uid="{E336937E-1BC4-47F3-94A2-CC4F8F23234A}"/>
    <cellStyle name="Calculation 23" xfId="1485" xr:uid="{F7F88445-6CE5-4DAD-A2A5-3F8F80BE5855}"/>
    <cellStyle name="Calculation 24" xfId="1486" xr:uid="{8B7FBD5F-5B2E-47E6-8AC2-975AAF842EB3}"/>
    <cellStyle name="Calculation 25" xfId="1487" xr:uid="{DDB4BF81-6A79-436C-AE9B-DF9C617D8F92}"/>
    <cellStyle name="Calculation 26" xfId="1488" xr:uid="{4D8A6E0C-4788-419F-950A-8E592D2EAAF4}"/>
    <cellStyle name="Calculation 27" xfId="1489" xr:uid="{6CAB733C-FFB9-48B8-8158-72BEE27615DD}"/>
    <cellStyle name="Calculation 28" xfId="1490" xr:uid="{C7922D20-E93B-4A7E-BF06-8E73698D5269}"/>
    <cellStyle name="Calculation 29" xfId="1491" xr:uid="{98304075-FDAE-4407-BF67-F455C386EB72}"/>
    <cellStyle name="Calculation 3" xfId="1492" xr:uid="{11D0DDE1-C87D-4822-8787-0B96EDA21B0F}"/>
    <cellStyle name="Calculation 30" xfId="1493" xr:uid="{DFD5A76E-74E0-409F-96AF-C68928A7FF7D}"/>
    <cellStyle name="Calculation 31" xfId="1494" xr:uid="{5EC6952F-5F32-484C-B238-5813FF7157EC}"/>
    <cellStyle name="Calculation 32" xfId="1495" xr:uid="{8E65CE3D-5FF3-4F11-B94D-A88AAC483E87}"/>
    <cellStyle name="Calculation 33" xfId="1496" xr:uid="{8BA5B73D-4D6B-4387-8CDD-8D3CF4BD5827}"/>
    <cellStyle name="Calculation 34" xfId="1497" xr:uid="{6ECC7142-C9E2-48D5-904A-A942C07A6F0A}"/>
    <cellStyle name="Calculation 35" xfId="1498" xr:uid="{35097032-FE93-407C-8068-807D991CF32A}"/>
    <cellStyle name="Calculation 36" xfId="1499" xr:uid="{C1433C08-1B60-4CF7-90B2-E0F788EB74AF}"/>
    <cellStyle name="Calculation 37" xfId="1500" xr:uid="{3075E453-1971-47E6-BDCF-64629AD8859E}"/>
    <cellStyle name="Calculation 38" xfId="1501" xr:uid="{A362B0C9-B953-4949-B6B7-5BB043A264C7}"/>
    <cellStyle name="Calculation 39" xfId="1502" xr:uid="{F44807C9-443D-4141-BD9F-E11A48042C3A}"/>
    <cellStyle name="Calculation 4" xfId="1503" xr:uid="{7F3ECDB0-BE4F-4487-8FE2-E6BCC63900E6}"/>
    <cellStyle name="Calculation 40" xfId="1504" xr:uid="{C40B29C1-0E93-4346-B364-C09EB37259D4}"/>
    <cellStyle name="Calculation 41" xfId="1505" xr:uid="{DEA38A42-4B13-4D57-A082-917A9B7B39F6}"/>
    <cellStyle name="Calculation 42" xfId="1506" xr:uid="{5DF1DBCF-DD23-4627-AB02-445FE4909408}"/>
    <cellStyle name="Calculation 43" xfId="1507" xr:uid="{3D830FBF-0A89-4D3C-9294-F67267BC2519}"/>
    <cellStyle name="Calculation 44" xfId="1508" xr:uid="{C5B8BBF7-F0C4-44F1-9B89-4217C8E9AD11}"/>
    <cellStyle name="Calculation 45" xfId="1509" xr:uid="{FD23F6D0-B240-4685-9C9E-58F8EA69E19F}"/>
    <cellStyle name="Calculation 46" xfId="1510" xr:uid="{2B7D0834-EE78-4E30-A09A-BDEED969F2BE}"/>
    <cellStyle name="Calculation 47" xfId="1511" xr:uid="{9AD38C76-D96F-4E5D-9176-4A2F62DA18F9}"/>
    <cellStyle name="Calculation 48" xfId="1512" xr:uid="{73F57112-1BC4-46C0-9FE8-A37DE5B6F7F1}"/>
    <cellStyle name="Calculation 5" xfId="1513" xr:uid="{071B4A53-F9F3-4A02-8DAB-3F6AE0BED1D0}"/>
    <cellStyle name="Calculation 6" xfId="1514" xr:uid="{A87DD201-0F29-44F7-91E7-F0AB66CFC2AB}"/>
    <cellStyle name="Calculation 7" xfId="1515" xr:uid="{4B806270-7DDE-4061-AEB8-E4EF3AFE9709}"/>
    <cellStyle name="Calculation 8" xfId="1516" xr:uid="{37E951B2-DF02-4EA8-8962-26393C9DD9FD}"/>
    <cellStyle name="Calculation 9" xfId="1517" xr:uid="{62C8F7BB-AF6B-4B41-BD02-A5B090EC38CC}"/>
    <cellStyle name="Check Cell 10" xfId="1518" xr:uid="{9E12AC91-58AD-41BC-9BC1-99240CE9AA80}"/>
    <cellStyle name="Check Cell 11" xfId="1519" xr:uid="{7D4F17CC-19FD-4295-99EB-BAB63136EA3C}"/>
    <cellStyle name="Check Cell 12" xfId="1520" xr:uid="{622BD085-8BD5-48B7-BC27-13504CA7B3AE}"/>
    <cellStyle name="Check Cell 13" xfId="1521" xr:uid="{A0693AE9-2B74-429F-AEED-5A3961F5ACC1}"/>
    <cellStyle name="Check Cell 14" xfId="1522" xr:uid="{9C4BE2F4-6D12-4633-89D9-03CD721C55A1}"/>
    <cellStyle name="Check Cell 15" xfId="1523" xr:uid="{ABBBED91-215C-46FC-ABA6-58989A7FEAD9}"/>
    <cellStyle name="Check Cell 16" xfId="1524" xr:uid="{B8FDF6E2-19A9-4A2C-8D77-EB61AF1966C2}"/>
    <cellStyle name="Check Cell 17" xfId="1525" xr:uid="{C8DC21AD-195B-4B8B-84DD-103B3F5EEC3A}"/>
    <cellStyle name="Check Cell 18" xfId="1526" xr:uid="{5232A393-F675-49E6-9A24-A5A447DC21A1}"/>
    <cellStyle name="Check Cell 19" xfId="1527" xr:uid="{BA8C8224-CE9C-4195-9D18-5CAE45B4985F}"/>
    <cellStyle name="Check Cell 2" xfId="1528" xr:uid="{D0712CE6-4383-479F-96D4-1F4302699CDB}"/>
    <cellStyle name="Check Cell 2 2" xfId="1529" xr:uid="{3FC0E728-1F73-490F-A601-C411383C3852}"/>
    <cellStyle name="Check Cell 2 3" xfId="1530" xr:uid="{03C9E6C7-BEC0-4E81-B139-1E5997884F38}"/>
    <cellStyle name="Check Cell 2 4" xfId="1531" xr:uid="{BE8434A1-BEF0-4374-B1A5-150E4935A452}"/>
    <cellStyle name="Check Cell 2 5" xfId="1532" xr:uid="{CB11DC9D-2AE6-4F9C-8D99-3D38B73D9344}"/>
    <cellStyle name="Check Cell 2 6" xfId="1533" xr:uid="{E5F612D2-755C-412B-B911-7E96C9833374}"/>
    <cellStyle name="Check Cell 2 7" xfId="1534" xr:uid="{1F3A54AD-7BF3-4173-A559-DA0B9A2268E9}"/>
    <cellStyle name="Check Cell 2 8" xfId="1535" xr:uid="{F3B1792E-6BE6-4DD2-B789-EB0B4FA38A30}"/>
    <cellStyle name="Check Cell 20" xfId="1536" xr:uid="{BB9462D5-B839-41E5-97CD-735897F11D80}"/>
    <cellStyle name="Check Cell 21" xfId="1537" xr:uid="{DF45124A-9C46-4FDC-987E-E23FFA0CADA2}"/>
    <cellStyle name="Check Cell 22" xfId="1538" xr:uid="{772B2787-9997-48BB-895C-4AD1A3321AC9}"/>
    <cellStyle name="Check Cell 23" xfId="1539" xr:uid="{9933A6D1-A952-444E-B700-275138511666}"/>
    <cellStyle name="Check Cell 24" xfId="1540" xr:uid="{AAB749FE-2806-4757-9EBE-5EE4DE517534}"/>
    <cellStyle name="Check Cell 25" xfId="1541" xr:uid="{942164D5-C3C7-44BD-839D-52688EB45393}"/>
    <cellStyle name="Check Cell 26" xfId="1542" xr:uid="{9E52D5FB-2168-453D-BC3F-84558FB0C8B8}"/>
    <cellStyle name="Check Cell 27" xfId="1543" xr:uid="{AC2A02C0-6CC6-4B4A-8A24-98D414753BB5}"/>
    <cellStyle name="Check Cell 28" xfId="1544" xr:uid="{C4DE0D82-4706-4DE7-90B3-EB69036120FA}"/>
    <cellStyle name="Check Cell 29" xfId="1545" xr:uid="{7ABF49CC-589E-481D-B7CA-BB57B458CFF7}"/>
    <cellStyle name="Check Cell 3" xfId="1546" xr:uid="{461084BD-CB86-4E06-9C40-E541F5D35279}"/>
    <cellStyle name="Check Cell 30" xfId="1547" xr:uid="{D30FF9E0-0DC9-45E2-8A71-D857E198E9E9}"/>
    <cellStyle name="Check Cell 31" xfId="1548" xr:uid="{21C0929A-FACF-46C5-B366-64EE03EEEEF6}"/>
    <cellStyle name="Check Cell 32" xfId="1549" xr:uid="{4E1F0BEF-A579-451C-AC08-A5A7E4EA3EC8}"/>
    <cellStyle name="Check Cell 33" xfId="1550" xr:uid="{E02D8BBC-21F1-458A-A890-8BB136F0AF39}"/>
    <cellStyle name="Check Cell 34" xfId="1551" xr:uid="{40DF2182-72D8-4930-B700-869F9B1FE6D1}"/>
    <cellStyle name="Check Cell 35" xfId="1552" xr:uid="{7B443C99-8FA1-4413-95E6-8B6DB587AA3A}"/>
    <cellStyle name="Check Cell 36" xfId="1553" xr:uid="{568EF42D-DAFA-45B6-85CA-9D8763C0958E}"/>
    <cellStyle name="Check Cell 37" xfId="1554" xr:uid="{582F2E0C-D85C-4BE3-AE28-29B0A532DCE3}"/>
    <cellStyle name="Check Cell 38" xfId="1555" xr:uid="{ED601C67-EA24-47D3-9491-7556D6DE4285}"/>
    <cellStyle name="Check Cell 39" xfId="1556" xr:uid="{4A338720-F482-4BA8-8A3F-0D774B3CA177}"/>
    <cellStyle name="Check Cell 4" xfId="1557" xr:uid="{67684C37-7E39-4EE7-84C8-99970CE26E6A}"/>
    <cellStyle name="Check Cell 40" xfId="1558" xr:uid="{56E8E9AC-F4B5-4746-A33B-B1E73CF1E426}"/>
    <cellStyle name="Check Cell 41" xfId="1559" xr:uid="{464A1521-8B3E-4A0A-A22A-18EB3618F334}"/>
    <cellStyle name="Check Cell 42" xfId="1560" xr:uid="{416B06CF-FDDD-4950-A5CE-FAEEF3227F01}"/>
    <cellStyle name="Check Cell 43" xfId="1561" xr:uid="{45545D3E-E6EC-45B5-9B59-A809679D24F4}"/>
    <cellStyle name="Check Cell 44" xfId="1562" xr:uid="{F819565F-97D9-4D27-9236-A814CFBEFE96}"/>
    <cellStyle name="Check Cell 45" xfId="1563" xr:uid="{68D8ACDC-BB13-4749-82B8-987A549983A4}"/>
    <cellStyle name="Check Cell 46" xfId="1564" xr:uid="{D1814F4F-7D33-4AC7-A7B0-7C295F7E7FE7}"/>
    <cellStyle name="Check Cell 47" xfId="1565" xr:uid="{62CAD3C3-B9E0-439D-B046-F24A17DC7943}"/>
    <cellStyle name="Check Cell 48" xfId="1566" xr:uid="{D6F09BA1-7EAA-429A-BDBD-38CF613F5C88}"/>
    <cellStyle name="Check Cell 5" xfId="1567" xr:uid="{27B9781B-4902-4DF8-BB15-6E2D7AA5BE4A}"/>
    <cellStyle name="Check Cell 6" xfId="1568" xr:uid="{7C189CA7-9FE2-4870-89F5-59DEA0B7E95F}"/>
    <cellStyle name="Check Cell 7" xfId="1569" xr:uid="{CBFC48D0-436E-4395-9D3C-E02A74F6B0A0}"/>
    <cellStyle name="Check Cell 8" xfId="1570" xr:uid="{EA435369-EF03-4511-98D0-3C8228E94D42}"/>
    <cellStyle name="Check Cell 9" xfId="1571" xr:uid="{E18496F7-F42A-44DA-A461-07CB66935913}"/>
    <cellStyle name="Clive" xfId="1572" xr:uid="{66A4BEFE-99CE-45F5-9E7B-54F55F9FC76B}"/>
    <cellStyle name="clsAltData" xfId="1573" xr:uid="{F371C490-BE81-44D0-BAE3-E6F7EAA6EC1B}"/>
    <cellStyle name="clsAltDataPrezn1" xfId="1574" xr:uid="{5EF03557-C6B5-48B4-85FE-D2A3C953E2BD}"/>
    <cellStyle name="clsAltDataPrezn3" xfId="1575" xr:uid="{28767DE9-AFC8-4DCA-A592-6BAC17AED203}"/>
    <cellStyle name="clsAltDataPrezn4" xfId="1576" xr:uid="{280EDE0A-8415-4822-8345-F862C0F48D8B}"/>
    <cellStyle name="clsAltDataPrezn5" xfId="1577" xr:uid="{90A00F25-E7BD-4A3F-93AF-686672F2423E}"/>
    <cellStyle name="clsAltDataPrezn6" xfId="1578" xr:uid="{E602FDF1-6586-4D05-9068-1318AB1A575E}"/>
    <cellStyle name="clsAltMRVData" xfId="1579" xr:uid="{0F0F1F7E-18BB-457A-A467-AD9729B39F0B}"/>
    <cellStyle name="clsAltMRVDataPrezn1" xfId="1580" xr:uid="{C1A163EB-42DF-467F-A385-58463D7B37C3}"/>
    <cellStyle name="clsAltMRVDataPrezn3" xfId="1581" xr:uid="{2AEA4177-B2A4-4B7F-9EBB-BF99D5910BC2}"/>
    <cellStyle name="clsAltMRVDataPrezn4" xfId="1582" xr:uid="{8074045D-7D2E-4B4E-80DA-6D29B62CC3DC}"/>
    <cellStyle name="clsAltMRVDataPrezn5" xfId="1583" xr:uid="{C61C512C-8EF1-40F7-9075-FAC4A3F38AAA}"/>
    <cellStyle name="clsAltMRVDataPrezn6" xfId="1584" xr:uid="{8D0F2F12-6512-4002-813B-BE26488C7538}"/>
    <cellStyle name="clsBlank" xfId="1585" xr:uid="{C1666A0A-AE43-40B0-AF87-4612A20A019B}"/>
    <cellStyle name="clsBlank 10" xfId="1586" xr:uid="{FA59DD28-EE8C-4DD4-ABAB-1E2787F1D51B}"/>
    <cellStyle name="clsBlank 11" xfId="1587" xr:uid="{E5DD0ACA-C6D0-485A-8262-B37B5907A945}"/>
    <cellStyle name="clsBlank 12" xfId="1588" xr:uid="{0FB83873-B0A8-41B5-A50A-C34BAF72FDAF}"/>
    <cellStyle name="clsBlank 13" xfId="1589" xr:uid="{49EA0F8A-742B-446D-B47C-FED3649FCEE1}"/>
    <cellStyle name="clsBlank 14" xfId="1590" xr:uid="{02D126E6-5395-4FD9-851E-4CB693911FA3}"/>
    <cellStyle name="clsBlank 15" xfId="1591" xr:uid="{13E5B245-DB4B-435B-B67A-E5F34C98C2B6}"/>
    <cellStyle name="clsBlank 16" xfId="1592" xr:uid="{732B0FA7-9D69-41DB-83FE-0386F1F79453}"/>
    <cellStyle name="clsBlank 17" xfId="1593" xr:uid="{C53E2FD3-3A62-4B03-9818-364E1221FB7B}"/>
    <cellStyle name="clsBlank 18" xfId="1594" xr:uid="{5F0D7DD8-DE1F-4185-A0C0-A6B9C2DB0663}"/>
    <cellStyle name="clsBlank 19" xfId="1595" xr:uid="{C7C325BB-F514-4D31-B19A-78A1EC101756}"/>
    <cellStyle name="clsBlank 2" xfId="1596" xr:uid="{7693CDC1-3F11-43DB-8A7B-DE7AC5DFE63C}"/>
    <cellStyle name="clsBlank 2 10" xfId="1597" xr:uid="{D5FF81E9-D096-4481-91CF-A4035B4FB6C3}"/>
    <cellStyle name="clsBlank 2 11" xfId="1598" xr:uid="{7FA612BE-50CD-487E-BFE5-DDF06EDC4886}"/>
    <cellStyle name="clsBlank 2 12" xfId="1599" xr:uid="{8A1699A7-3EE3-4603-B40F-C9B7C9A08ECC}"/>
    <cellStyle name="clsBlank 2 13" xfId="1600" xr:uid="{1BD86B38-96DC-4D98-8DD9-410C5D3629FA}"/>
    <cellStyle name="clsBlank 2 14" xfId="1601" xr:uid="{D9814544-FDC0-499E-8046-8A8DF4964AF3}"/>
    <cellStyle name="clsBlank 2 15" xfId="1602" xr:uid="{4E81E0A4-4F2D-43C0-93B8-FB9CA4E05B40}"/>
    <cellStyle name="clsBlank 2 2" xfId="1603" xr:uid="{BA2B1B8A-7784-4F0C-87FF-B2F122D8557E}"/>
    <cellStyle name="clsBlank 2 3" xfId="1604" xr:uid="{BE83C675-44FC-4114-9835-F813BE754157}"/>
    <cellStyle name="clsBlank 2 4" xfId="1605" xr:uid="{5A5C4BAA-51BE-4A4C-8DAC-35DDC41B8E40}"/>
    <cellStyle name="clsBlank 2 5" xfId="1606" xr:uid="{22D57B68-AA1F-4249-97D7-B94720F7AF93}"/>
    <cellStyle name="clsBlank 2 6" xfId="1607" xr:uid="{B63E7948-6914-47D2-8BA2-8908D72BAE82}"/>
    <cellStyle name="clsBlank 2 7" xfId="1608" xr:uid="{9C5015D1-7B25-41FB-8D75-D31151370D4B}"/>
    <cellStyle name="clsBlank 2 8" xfId="1609" xr:uid="{10EB10D8-3CC9-4D7B-81DE-94DFF53AA930}"/>
    <cellStyle name="clsBlank 2 9" xfId="1610" xr:uid="{7A3C5CB8-8343-4FC6-9CF7-E2B7239E8156}"/>
    <cellStyle name="clsBlank 20" xfId="1611" xr:uid="{6663734E-DDCA-4A26-8D42-794C624B2579}"/>
    <cellStyle name="clsBlank 21" xfId="1612" xr:uid="{934FD337-FF6B-4DA6-8AB5-B02A80272620}"/>
    <cellStyle name="clsBlank 3" xfId="1613" xr:uid="{3F53DB0E-F522-47EC-85D6-CA7CA2D17798}"/>
    <cellStyle name="clsBlank 3 10" xfId="1614" xr:uid="{57569EF2-11EE-4E45-8469-AFD1B2C02F2F}"/>
    <cellStyle name="clsBlank 3 11" xfId="1615" xr:uid="{A9B5B322-461C-4FEE-B770-E2AAD53544F2}"/>
    <cellStyle name="clsBlank 3 12" xfId="1616" xr:uid="{F39D8233-F853-42A6-B3FE-D5C68B63EADD}"/>
    <cellStyle name="clsBlank 3 13" xfId="1617" xr:uid="{15EA5175-48A7-4059-9A28-C1FB9D46898B}"/>
    <cellStyle name="clsBlank 3 14" xfId="1618" xr:uid="{724AA65C-1A1D-4A73-9225-BEF600392839}"/>
    <cellStyle name="clsBlank 3 15" xfId="1619" xr:uid="{123A2D80-8810-4BC7-A47B-C5A60705D863}"/>
    <cellStyle name="clsBlank 3 2" xfId="1620" xr:uid="{6D1E789E-83EF-4872-B0E9-349AF2042A04}"/>
    <cellStyle name="clsBlank 3 3" xfId="1621" xr:uid="{CDB15BC7-13B1-42FA-BC2F-E50E8E8BE6D6}"/>
    <cellStyle name="clsBlank 3 4" xfId="1622" xr:uid="{F6DB6F14-0CF4-45D3-B3ED-7894E605AE30}"/>
    <cellStyle name="clsBlank 3 5" xfId="1623" xr:uid="{DFFADD5C-1F2D-4985-B160-61C98295463D}"/>
    <cellStyle name="clsBlank 3 6" xfId="1624" xr:uid="{73CE3B64-AC46-4C36-A9BC-958D9E56AFB0}"/>
    <cellStyle name="clsBlank 3 7" xfId="1625" xr:uid="{DC32985D-D2AD-49C8-AC55-30901B87FAAA}"/>
    <cellStyle name="clsBlank 3 8" xfId="1626" xr:uid="{8CE94673-05A4-40F3-A940-6A703D2E6712}"/>
    <cellStyle name="clsBlank 3 9" xfId="1627" xr:uid="{FA6E50D7-3DC6-4635-B9A2-A83B4844FCBF}"/>
    <cellStyle name="clsBlank 4" xfId="1628" xr:uid="{F2F8F249-BF45-4EC3-A6A5-00CD0B5AF978}"/>
    <cellStyle name="clsBlank 4 10" xfId="1629" xr:uid="{AAF7E91A-C5DF-4377-B9A1-373A049FC876}"/>
    <cellStyle name="clsBlank 4 11" xfId="1630" xr:uid="{FDC37B6F-AC8F-49AA-9CF5-E0A4FEB247D2}"/>
    <cellStyle name="clsBlank 4 12" xfId="1631" xr:uid="{99077454-69F4-446D-8E03-2256828C0D6F}"/>
    <cellStyle name="clsBlank 4 13" xfId="1632" xr:uid="{E08D2A74-122C-4A2A-BF54-7A02B9993627}"/>
    <cellStyle name="clsBlank 4 14" xfId="1633" xr:uid="{FAAED829-7BBD-48B9-AF08-5039A24BBEC7}"/>
    <cellStyle name="clsBlank 4 15" xfId="1634" xr:uid="{8408FAC7-4151-4700-A145-B546AD8E4191}"/>
    <cellStyle name="clsBlank 4 2" xfId="1635" xr:uid="{7D6FFFA4-14F1-45FB-8C9D-2B298BB18EB8}"/>
    <cellStyle name="clsBlank 4 3" xfId="1636" xr:uid="{BAF1FA1F-5A9B-450C-ACA6-937FB1FE7375}"/>
    <cellStyle name="clsBlank 4 4" xfId="1637" xr:uid="{7CD4FF13-2B4E-41CE-919E-D7E8FF1153F4}"/>
    <cellStyle name="clsBlank 4 5" xfId="1638" xr:uid="{24EDAEA0-54AD-4501-A391-FDEB7C139016}"/>
    <cellStyle name="clsBlank 4 6" xfId="1639" xr:uid="{C1F2B278-D26C-4AE2-9935-05B07181FE3E}"/>
    <cellStyle name="clsBlank 4 7" xfId="1640" xr:uid="{2D393F0B-1943-40AC-80AD-A69DA936648E}"/>
    <cellStyle name="clsBlank 4 8" xfId="1641" xr:uid="{049A28E9-D8B6-4E4F-8C24-8DEC22FFB8BD}"/>
    <cellStyle name="clsBlank 4 9" xfId="1642" xr:uid="{1D4582BD-DDB5-4DCF-BB64-451495A33EDA}"/>
    <cellStyle name="clsBlank 5" xfId="1643" xr:uid="{5C54178F-C617-4158-B594-3C8BC5FCB541}"/>
    <cellStyle name="clsBlank 5 10" xfId="1644" xr:uid="{D9AA7B39-D259-48A6-9A1B-29A358C1DE37}"/>
    <cellStyle name="clsBlank 5 11" xfId="1645" xr:uid="{99917BB9-B6F3-44A5-B9C7-100A09AB385A}"/>
    <cellStyle name="clsBlank 5 12" xfId="1646" xr:uid="{EB9F229C-4325-4FC3-BEC6-E0CDBE070CD3}"/>
    <cellStyle name="clsBlank 5 13" xfId="1647" xr:uid="{DFDF797D-5923-4F7D-98C9-20CB86322E28}"/>
    <cellStyle name="clsBlank 5 14" xfId="1648" xr:uid="{F9605D51-2203-4626-A39E-2D6998AD3D29}"/>
    <cellStyle name="clsBlank 5 15" xfId="1649" xr:uid="{9065C84B-D66B-4F95-80DA-DA4B213B6C1B}"/>
    <cellStyle name="clsBlank 5 2" xfId="1650" xr:uid="{F86333E2-BF5C-44CD-A124-9230D6B14B86}"/>
    <cellStyle name="clsBlank 5 3" xfId="1651" xr:uid="{B2C41083-D9CF-40D1-AAE2-9C5E99CCB199}"/>
    <cellStyle name="clsBlank 5 4" xfId="1652" xr:uid="{02FC914B-7712-4DDA-B5C3-55E1B5480FD5}"/>
    <cellStyle name="clsBlank 5 5" xfId="1653" xr:uid="{75072C2F-752F-47B6-8C1F-FCEAF1EEFB77}"/>
    <cellStyle name="clsBlank 5 6" xfId="1654" xr:uid="{8D13732A-8E89-401B-BE1A-750B6B91548A}"/>
    <cellStyle name="clsBlank 5 7" xfId="1655" xr:uid="{8406DD0D-67F1-480A-8E9C-1D6FE4656996}"/>
    <cellStyle name="clsBlank 5 8" xfId="1656" xr:uid="{123CE54E-D7D7-4736-9380-4746CF18FEEC}"/>
    <cellStyle name="clsBlank 5 9" xfId="1657" xr:uid="{D67F6117-FFA3-42D7-A19D-BFFFCDDC9E46}"/>
    <cellStyle name="clsBlank 6" xfId="1658" xr:uid="{7A4F44AD-AC5F-4874-A2A1-A3D13408282B}"/>
    <cellStyle name="clsBlank 6 10" xfId="1659" xr:uid="{6E5ED4D8-4F1D-4FD2-AD57-792285400789}"/>
    <cellStyle name="clsBlank 6 11" xfId="1660" xr:uid="{623690D0-3788-476A-9409-26F21B5D60DD}"/>
    <cellStyle name="clsBlank 6 12" xfId="1661" xr:uid="{2AA4FB2C-EBA9-4CCB-BF9C-D222B7E8ABFC}"/>
    <cellStyle name="clsBlank 6 13" xfId="1662" xr:uid="{144B9CBE-BB7E-4A3D-BF1A-9EBE054A1B3F}"/>
    <cellStyle name="clsBlank 6 14" xfId="1663" xr:uid="{30BC64F3-A8E6-486D-96BA-78DC117598EF}"/>
    <cellStyle name="clsBlank 6 15" xfId="1664" xr:uid="{8AE165B0-3130-4AE8-AA57-390CFDF63E01}"/>
    <cellStyle name="clsBlank 6 2" xfId="1665" xr:uid="{B054AE90-D155-4D5B-BC28-316E9C815943}"/>
    <cellStyle name="clsBlank 6 3" xfId="1666" xr:uid="{BACA2E73-AFF1-4F2E-A10F-4541885CFD7A}"/>
    <cellStyle name="clsBlank 6 4" xfId="1667" xr:uid="{D99BB9FA-AC6D-48C7-8F3F-A3653B540FEC}"/>
    <cellStyle name="clsBlank 6 5" xfId="1668" xr:uid="{3DFBB74D-1E5C-45FD-884A-5FE77EFAE663}"/>
    <cellStyle name="clsBlank 6 6" xfId="1669" xr:uid="{FF591F16-1229-4001-AB70-CD09717A986D}"/>
    <cellStyle name="clsBlank 6 7" xfId="1670" xr:uid="{403DFA8B-6A49-4F64-9039-C2DC7262B66A}"/>
    <cellStyle name="clsBlank 6 8" xfId="1671" xr:uid="{5A35867B-FF0F-42C6-9EC6-C47B56794016}"/>
    <cellStyle name="clsBlank 6 9" xfId="1672" xr:uid="{7FA34664-8B9C-4006-8C48-2F6C99E9120B}"/>
    <cellStyle name="clsBlank 7" xfId="1673" xr:uid="{80828B86-18D9-418D-9D81-033D9B353E93}"/>
    <cellStyle name="clsBlank 7 10" xfId="1674" xr:uid="{9838AE0E-E499-4D79-B1DB-EB2E93D04170}"/>
    <cellStyle name="clsBlank 7 11" xfId="1675" xr:uid="{3D8BBA83-D01B-4B85-B149-3ABB52EB2666}"/>
    <cellStyle name="clsBlank 7 12" xfId="1676" xr:uid="{798DF5A0-59FD-4EA4-96C5-19F8F6B7EAD3}"/>
    <cellStyle name="clsBlank 7 13" xfId="1677" xr:uid="{B3E09EFF-A7F6-4269-89BA-17D4B1CAFCA3}"/>
    <cellStyle name="clsBlank 7 14" xfId="1678" xr:uid="{E894C0CA-E1DD-4E9A-A91F-FED3539E2EDC}"/>
    <cellStyle name="clsBlank 7 2" xfId="1679" xr:uid="{D240AFA2-519D-467D-9679-FD0BDD604858}"/>
    <cellStyle name="clsBlank 7 3" xfId="1680" xr:uid="{F985214C-B76E-4525-9E74-0F725FC55B4D}"/>
    <cellStyle name="clsBlank 7 4" xfId="1681" xr:uid="{10109634-EACD-4825-A50A-455F4994DFDE}"/>
    <cellStyle name="clsBlank 7 5" xfId="1682" xr:uid="{01F59662-1298-44C7-9EB9-992908A50FC4}"/>
    <cellStyle name="clsBlank 7 6" xfId="1683" xr:uid="{9664B6C5-60F2-4D11-B70D-35F9B4CB1306}"/>
    <cellStyle name="clsBlank 7 7" xfId="1684" xr:uid="{CC0C665D-44F0-46CE-B9E2-B84EC450A235}"/>
    <cellStyle name="clsBlank 7 8" xfId="1685" xr:uid="{DF37F451-A487-4ED5-889C-AF2E75A84720}"/>
    <cellStyle name="clsBlank 7 9" xfId="1686" xr:uid="{8CC70D15-1AE7-4DFA-85E7-C07F08462E13}"/>
    <cellStyle name="clsBlank 8" xfId="1687" xr:uid="{41F3F461-1E7C-459C-97DC-E1B65A1E7DB8}"/>
    <cellStyle name="clsBlank 9" xfId="1688" xr:uid="{A8F4B87E-3DCE-473C-A87C-FE62F381E3E3}"/>
    <cellStyle name="clsColumnHeader" xfId="1689" xr:uid="{FF80CA44-770E-4AFB-8327-2C4E628EB60F}"/>
    <cellStyle name="clsData" xfId="1690" xr:uid="{5E6551DF-7387-49E5-B970-122BB5A56F34}"/>
    <cellStyle name="clsDataPrezn1" xfId="1691" xr:uid="{B97BF65D-34D8-41E4-9C53-8A9D27FFF390}"/>
    <cellStyle name="clsDataPrezn3" xfId="1692" xr:uid="{41E1F336-98F5-403B-9DD5-A4D8256C7D60}"/>
    <cellStyle name="clsDataPrezn4" xfId="1693" xr:uid="{C22E0CB8-0A16-4261-A49F-431DAAE65D48}"/>
    <cellStyle name="clsDataPrezn5" xfId="1694" xr:uid="{D0A882C3-51C6-4C24-BD3C-174D19C8EFA1}"/>
    <cellStyle name="clsDataPrezn6" xfId="1695" xr:uid="{357CAA0F-AD82-44A4-99E9-90BE0DF8087F}"/>
    <cellStyle name="clsDefault" xfId="1696" xr:uid="{74CF072A-704F-4110-AEB7-EFED220B768C}"/>
    <cellStyle name="clsFooter" xfId="1697" xr:uid="{12451551-BCEF-4DB5-89EB-B01812E16554}"/>
    <cellStyle name="clsIndexTableData" xfId="1698" xr:uid="{27626167-4343-4F93-B9A1-DDF5BDD0C1E7}"/>
    <cellStyle name="clsIndexTableData 10" xfId="1699" xr:uid="{8921DFE4-CF2E-4E3E-B606-B233101DC3E5}"/>
    <cellStyle name="clsIndexTableData 11" xfId="1700" xr:uid="{E87CAAFB-D335-4453-A7EC-65FF174BEB15}"/>
    <cellStyle name="clsIndexTableData 12" xfId="1701" xr:uid="{F5A101F2-3810-4758-90ED-0C33B23753E4}"/>
    <cellStyle name="clsIndexTableData 13" xfId="1702" xr:uid="{6ABC7A59-81D8-46EF-9CA9-4608548E19FA}"/>
    <cellStyle name="clsIndexTableData 14" xfId="1703" xr:uid="{2905F21E-AA70-442B-B38E-1F4F2E60E38C}"/>
    <cellStyle name="clsIndexTableData 15" xfId="1704" xr:uid="{AA0FA150-4DAD-42F0-9226-38B1EAC762A7}"/>
    <cellStyle name="clsIndexTableData 16" xfId="1705" xr:uid="{2EF7632A-721A-4DF7-BE49-84261FFF09B9}"/>
    <cellStyle name="clsIndexTableData 17" xfId="1706" xr:uid="{9419878C-7109-46A4-BD32-DA560EBAD537}"/>
    <cellStyle name="clsIndexTableData 18" xfId="1707" xr:uid="{47EBE23F-50CC-416D-88DC-5A5933E331D3}"/>
    <cellStyle name="clsIndexTableData 19" xfId="1708" xr:uid="{238E64AC-0F53-4F75-B8E2-5CDAB8C71D77}"/>
    <cellStyle name="clsIndexTableData 2" xfId="1709" xr:uid="{05A0BAB8-ECCA-42F8-8F15-792483C90ABB}"/>
    <cellStyle name="clsIndexTableData 2 10" xfId="1710" xr:uid="{0BC7834D-7BC6-466D-83C9-5F0B3CAC7D49}"/>
    <cellStyle name="clsIndexTableData 2 11" xfId="1711" xr:uid="{25AE5F4B-3B7D-4FC1-BAAA-21565D3A37AC}"/>
    <cellStyle name="clsIndexTableData 2 12" xfId="1712" xr:uid="{5C949C18-12FF-4199-853F-B9009D1555A7}"/>
    <cellStyle name="clsIndexTableData 2 13" xfId="1713" xr:uid="{649F8F94-F87F-4619-85C6-7A6C0BC9A433}"/>
    <cellStyle name="clsIndexTableData 2 14" xfId="1714" xr:uid="{B4C7901C-3B67-4EE0-87B5-FD6392A12E1D}"/>
    <cellStyle name="clsIndexTableData 2 15" xfId="1715" xr:uid="{3A45DD8A-0DEA-4AE2-BC4D-7C36E3304F81}"/>
    <cellStyle name="clsIndexTableData 2 2" xfId="1716" xr:uid="{8316091F-F9A7-4BC1-AC84-1E9C4E01513E}"/>
    <cellStyle name="clsIndexTableData 2 3" xfId="1717" xr:uid="{3C24B18D-DA71-42C0-9837-C7E539B81E0E}"/>
    <cellStyle name="clsIndexTableData 2 4" xfId="1718" xr:uid="{A5BA200C-D1D9-4B7C-BA23-C117A8D35AEC}"/>
    <cellStyle name="clsIndexTableData 2 5" xfId="1719" xr:uid="{290E0A0F-A426-44F0-8D64-F4B97CE2682A}"/>
    <cellStyle name="clsIndexTableData 2 6" xfId="1720" xr:uid="{96B4BE31-4931-4F2C-B7E2-616FB4848A76}"/>
    <cellStyle name="clsIndexTableData 2 7" xfId="1721" xr:uid="{273A696D-D926-40D0-B9FD-B5D1131691BD}"/>
    <cellStyle name="clsIndexTableData 2 8" xfId="1722" xr:uid="{49B379D8-EE8C-471E-802A-2AB85D16D039}"/>
    <cellStyle name="clsIndexTableData 2 9" xfId="1723" xr:uid="{D7C902D1-E7E6-4123-8E36-EE2611F25373}"/>
    <cellStyle name="clsIndexTableData 20" xfId="1724" xr:uid="{3A3D11EE-B22D-4D7D-94B6-CCE8EDBABD0D}"/>
    <cellStyle name="clsIndexTableData 3" xfId="1725" xr:uid="{5EB41F7E-6E89-4C3D-8D81-216F2F409241}"/>
    <cellStyle name="clsIndexTableData 3 10" xfId="1726" xr:uid="{61CA3441-A610-43C4-96C0-34D9D8BB3DD6}"/>
    <cellStyle name="clsIndexTableData 3 11" xfId="1727" xr:uid="{508C1631-9502-45E1-88E8-453BAB3F7C11}"/>
    <cellStyle name="clsIndexTableData 3 12" xfId="1728" xr:uid="{7C907ED3-3FD0-419C-9071-9FB22C6DC304}"/>
    <cellStyle name="clsIndexTableData 3 13" xfId="1729" xr:uid="{D347687F-E4CF-47A0-B5AD-133B8996130C}"/>
    <cellStyle name="clsIndexTableData 3 14" xfId="1730" xr:uid="{346E8C6F-5034-46F1-9CCC-A1F40959F747}"/>
    <cellStyle name="clsIndexTableData 3 15" xfId="1731" xr:uid="{5D3175AF-16C9-402D-9654-6C6F53223312}"/>
    <cellStyle name="clsIndexTableData 3 2" xfId="1732" xr:uid="{30669461-B039-471E-AD96-8CD54BF4926B}"/>
    <cellStyle name="clsIndexTableData 3 3" xfId="1733" xr:uid="{656DD83B-40A8-4C7A-BB85-99251E82B010}"/>
    <cellStyle name="clsIndexTableData 3 4" xfId="1734" xr:uid="{6586330E-5FFD-4E90-A955-B86021F8085F}"/>
    <cellStyle name="clsIndexTableData 3 5" xfId="1735" xr:uid="{CFAE3D7B-74F7-4FAD-B54D-18F872D4E566}"/>
    <cellStyle name="clsIndexTableData 3 6" xfId="1736" xr:uid="{CAFE04E4-05B6-4D94-BE00-59BACC68944A}"/>
    <cellStyle name="clsIndexTableData 3 7" xfId="1737" xr:uid="{BCB5093F-0AC7-4211-99EE-D5303232DBDF}"/>
    <cellStyle name="clsIndexTableData 3 8" xfId="1738" xr:uid="{AA8B0E27-8305-4988-872C-2946B8F1126A}"/>
    <cellStyle name="clsIndexTableData 3 9" xfId="1739" xr:uid="{FB9C376A-187B-4569-AE7E-E52B5BD24FDD}"/>
    <cellStyle name="clsIndexTableData 4" xfId="1740" xr:uid="{DB4825DA-E5F1-4986-BDD5-53A4DF5E88E9}"/>
    <cellStyle name="clsIndexTableData 4 10" xfId="1741" xr:uid="{A995122A-7433-4F7F-BA71-43FF43A69DCE}"/>
    <cellStyle name="clsIndexTableData 4 11" xfId="1742" xr:uid="{44697C21-E78D-4FAC-B195-1DD280B034BA}"/>
    <cellStyle name="clsIndexTableData 4 12" xfId="1743" xr:uid="{F0C1A507-BBAA-42B4-B920-CA6D168E7AAA}"/>
    <cellStyle name="clsIndexTableData 4 13" xfId="1744" xr:uid="{96D1CA8E-71CA-4A3D-AD5A-031A69D2884C}"/>
    <cellStyle name="clsIndexTableData 4 14" xfId="1745" xr:uid="{61D04035-4BF8-40BC-8183-05658A82F115}"/>
    <cellStyle name="clsIndexTableData 4 15" xfId="1746" xr:uid="{CC9B031D-3738-4235-8566-FACF66512CED}"/>
    <cellStyle name="clsIndexTableData 4 2" xfId="1747" xr:uid="{C6C67519-782F-48DD-ABFB-3CAB4F3DAA6D}"/>
    <cellStyle name="clsIndexTableData 4 3" xfId="1748" xr:uid="{F96A3A5C-DBA0-4C56-AE49-4857F4DF1BC7}"/>
    <cellStyle name="clsIndexTableData 4 4" xfId="1749" xr:uid="{1ABB76BA-0F36-4864-AB3B-FC7741D7C215}"/>
    <cellStyle name="clsIndexTableData 4 5" xfId="1750" xr:uid="{674D5929-3893-4B57-BA08-9D3FBFF67133}"/>
    <cellStyle name="clsIndexTableData 4 6" xfId="1751" xr:uid="{CA2CFD10-4C5F-4A6C-B38C-EA698C4CE4B1}"/>
    <cellStyle name="clsIndexTableData 4 7" xfId="1752" xr:uid="{7B8C3DA4-309D-49CC-9ADF-7A91E973D10E}"/>
    <cellStyle name="clsIndexTableData 4 8" xfId="1753" xr:uid="{7EA3C108-F79C-4C01-A7A7-84A599532551}"/>
    <cellStyle name="clsIndexTableData 4 9" xfId="1754" xr:uid="{86C16F5C-4690-477C-B21E-BA5023F8ED5B}"/>
    <cellStyle name="clsIndexTableData 5" xfId="1755" xr:uid="{ECB3C8B9-A84A-4FBB-A831-6B283E35364D}"/>
    <cellStyle name="clsIndexTableData 5 10" xfId="1756" xr:uid="{6029C0E0-D9AC-41C0-B01A-9AD6E8DE639D}"/>
    <cellStyle name="clsIndexTableData 5 11" xfId="1757" xr:uid="{AD025358-05C0-4911-BAF7-B21A655DF78E}"/>
    <cellStyle name="clsIndexTableData 5 12" xfId="1758" xr:uid="{56B2A47B-327C-4EAD-8A48-CA6FD8EA69E7}"/>
    <cellStyle name="clsIndexTableData 5 13" xfId="1759" xr:uid="{FFB7A42E-6859-4FD3-A90A-277FCF862933}"/>
    <cellStyle name="clsIndexTableData 5 14" xfId="1760" xr:uid="{68D10CF8-42C0-4F75-B6C4-BEB41C7585D9}"/>
    <cellStyle name="clsIndexTableData 5 15" xfId="1761" xr:uid="{71060724-7E4E-4CCF-8C66-EAFF1F652C72}"/>
    <cellStyle name="clsIndexTableData 5 2" xfId="1762" xr:uid="{13C37F5E-9457-44C0-8515-615D5FAE26CF}"/>
    <cellStyle name="clsIndexTableData 5 3" xfId="1763" xr:uid="{974EE385-57AD-4A38-A962-539AFB6EF969}"/>
    <cellStyle name="clsIndexTableData 5 4" xfId="1764" xr:uid="{C279A2E1-F2EC-4558-9837-8E97F7085B9A}"/>
    <cellStyle name="clsIndexTableData 5 5" xfId="1765" xr:uid="{2D287456-74A7-4A0C-BEFF-CCFBD4CFC81E}"/>
    <cellStyle name="clsIndexTableData 5 6" xfId="1766" xr:uid="{1EA3C3BB-E05F-402C-9450-565584B8B3E7}"/>
    <cellStyle name="clsIndexTableData 5 7" xfId="1767" xr:uid="{4C3B8457-4944-4102-A74E-394AE942C5D6}"/>
    <cellStyle name="clsIndexTableData 5 8" xfId="1768" xr:uid="{7A03DA91-4863-4775-B327-4C1A81107C9A}"/>
    <cellStyle name="clsIndexTableData 5 9" xfId="1769" xr:uid="{B43B38B2-D1F8-45B1-9AFB-43FFD53C44E0}"/>
    <cellStyle name="clsIndexTableData 6" xfId="1770" xr:uid="{F2BFE472-689A-4F33-B32F-1CFF0DA1DFEC}"/>
    <cellStyle name="clsIndexTableData 6 10" xfId="1771" xr:uid="{BB2420D0-F748-4688-8244-9A346C5237FB}"/>
    <cellStyle name="clsIndexTableData 6 11" xfId="1772" xr:uid="{F7B8A13F-7B8A-48E2-A29C-A781EB6AE644}"/>
    <cellStyle name="clsIndexTableData 6 12" xfId="1773" xr:uid="{D3829AB5-8207-4BC0-82AA-CAB17DB0FE7A}"/>
    <cellStyle name="clsIndexTableData 6 13" xfId="1774" xr:uid="{3A59515C-DC0B-495C-ACAB-C21BF8C5E980}"/>
    <cellStyle name="clsIndexTableData 6 14" xfId="1775" xr:uid="{17D87EBB-ED14-4C64-8461-6BFC51F01BA5}"/>
    <cellStyle name="clsIndexTableData 6 15" xfId="1776" xr:uid="{80023997-23E5-4922-B504-7A98B70F62DA}"/>
    <cellStyle name="clsIndexTableData 6 2" xfId="1777" xr:uid="{796CDD6A-0E42-4B35-B7A5-8EC90A44BAB9}"/>
    <cellStyle name="clsIndexTableData 6 3" xfId="1778" xr:uid="{9A9153A7-43A2-4C52-A493-86C2421205A0}"/>
    <cellStyle name="clsIndexTableData 6 4" xfId="1779" xr:uid="{55C99825-F73D-41F1-A5BE-3797125443A6}"/>
    <cellStyle name="clsIndexTableData 6 5" xfId="1780" xr:uid="{CC74CBE1-4BD2-4974-A841-516A1AC8C1A0}"/>
    <cellStyle name="clsIndexTableData 6 6" xfId="1781" xr:uid="{492ABDD6-FCA1-4577-BFE2-23CE80DDE659}"/>
    <cellStyle name="clsIndexTableData 6 7" xfId="1782" xr:uid="{BD22923D-BEEE-4F22-B016-206C9DCFBE97}"/>
    <cellStyle name="clsIndexTableData 6 8" xfId="1783" xr:uid="{35EDD9C7-3FA6-4023-BADC-5E96D2F80FAC}"/>
    <cellStyle name="clsIndexTableData 6 9" xfId="1784" xr:uid="{D96AEEF5-1459-494C-A133-2262A0B70A0C}"/>
    <cellStyle name="clsIndexTableData 7" xfId="1785" xr:uid="{DABF0624-C1F3-482C-88D7-A98CC67E8091}"/>
    <cellStyle name="clsIndexTableData 8" xfId="1786" xr:uid="{B93B3C6D-EA00-4CE3-ACE4-E28C7A684F44}"/>
    <cellStyle name="clsIndexTableData 9" xfId="1787" xr:uid="{C207193C-81BD-4C87-B6E3-D78C302B6659}"/>
    <cellStyle name="clsIndexTableHdr" xfId="1788" xr:uid="{89DA5BB3-5A4D-4D06-9DB4-616841988F32}"/>
    <cellStyle name="clsIndexTableHdr 10" xfId="1789" xr:uid="{DFBD1138-5190-4EA6-B289-AF7E3EE85B3B}"/>
    <cellStyle name="clsIndexTableHdr 11" xfId="1790" xr:uid="{B4EC6700-1C45-461B-9368-D6DBBE6AB447}"/>
    <cellStyle name="clsIndexTableHdr 12" xfId="1791" xr:uid="{C6372492-496E-415F-8BEC-509A697E0B1F}"/>
    <cellStyle name="clsIndexTableHdr 13" xfId="1792" xr:uid="{1EE64121-AD4C-41E9-9D2F-28B5DCF33B3A}"/>
    <cellStyle name="clsIndexTableHdr 14" xfId="1793" xr:uid="{CA26BC01-7561-4855-94A0-7CCB42FFEDCC}"/>
    <cellStyle name="clsIndexTableHdr 15" xfId="1794" xr:uid="{05823A8A-D3F0-4789-B1BD-E61DB7761B06}"/>
    <cellStyle name="clsIndexTableHdr 16" xfId="1795" xr:uid="{D9692586-DD0A-41BB-BFBC-370D527263B2}"/>
    <cellStyle name="clsIndexTableHdr 17" xfId="1796" xr:uid="{C96E919E-249D-461B-AF06-22F5E879E26A}"/>
    <cellStyle name="clsIndexTableHdr 18" xfId="1797" xr:uid="{0223F3A9-04D2-4DA9-BE18-5383F6A9ED3E}"/>
    <cellStyle name="clsIndexTableHdr 19" xfId="1798" xr:uid="{742D4B06-1208-4100-A308-FD92F5FE470D}"/>
    <cellStyle name="clsIndexTableHdr 2" xfId="1799" xr:uid="{34339E48-01CF-4609-A769-3B04B63C1CC4}"/>
    <cellStyle name="clsIndexTableHdr 2 10" xfId="1800" xr:uid="{9B50634F-1FA1-4E8A-A1C0-8F4400145E3D}"/>
    <cellStyle name="clsIndexTableHdr 2 11" xfId="1801" xr:uid="{B65C4353-0567-4431-AFB2-6DD48AC26132}"/>
    <cellStyle name="clsIndexTableHdr 2 12" xfId="1802" xr:uid="{E7F17D74-6ADC-4900-8688-5E1E93E6F199}"/>
    <cellStyle name="clsIndexTableHdr 2 13" xfId="1803" xr:uid="{D5457769-1670-4165-BD20-2A2DDB73B499}"/>
    <cellStyle name="clsIndexTableHdr 2 14" xfId="1804" xr:uid="{9239695F-23FD-43EE-BDDF-93C496FE3222}"/>
    <cellStyle name="clsIndexTableHdr 2 15" xfId="1805" xr:uid="{D2FBA5BF-D401-4B6D-8333-FE40945B5A1B}"/>
    <cellStyle name="clsIndexTableHdr 2 2" xfId="1806" xr:uid="{8EB15142-849D-4BA7-8C4B-3E6D0FC032F8}"/>
    <cellStyle name="clsIndexTableHdr 2 3" xfId="1807" xr:uid="{8926BDC4-C916-4008-8D33-3E451DCE5F8A}"/>
    <cellStyle name="clsIndexTableHdr 2 4" xfId="1808" xr:uid="{75D3A9E4-572E-4005-B331-169D2A5C386D}"/>
    <cellStyle name="clsIndexTableHdr 2 5" xfId="1809" xr:uid="{2AAB55D4-817A-476F-97C1-E1F635BC28FE}"/>
    <cellStyle name="clsIndexTableHdr 2 6" xfId="1810" xr:uid="{59128647-58B5-4956-AB35-A023C7D548DC}"/>
    <cellStyle name="clsIndexTableHdr 2 7" xfId="1811" xr:uid="{D572073F-58F8-4CA8-8AB1-5887DD83022A}"/>
    <cellStyle name="clsIndexTableHdr 2 8" xfId="1812" xr:uid="{4B6A36E6-7CB5-4722-BF8E-A8C102F8E865}"/>
    <cellStyle name="clsIndexTableHdr 2 9" xfId="1813" xr:uid="{B4AEC7EF-1B64-43F6-8B52-79CD4F5C2D84}"/>
    <cellStyle name="clsIndexTableHdr 20" xfId="1814" xr:uid="{F3D8A232-201F-42D9-8FA9-45A6DC2777CE}"/>
    <cellStyle name="clsIndexTableHdr 3" xfId="1815" xr:uid="{D3AFB128-AE1E-4669-AF26-848926FC0465}"/>
    <cellStyle name="clsIndexTableHdr 3 10" xfId="1816" xr:uid="{D382C167-977F-471F-8F79-01F0B20E00D8}"/>
    <cellStyle name="clsIndexTableHdr 3 11" xfId="1817" xr:uid="{81F1148A-777B-4F87-B2A8-265BC34A90D2}"/>
    <cellStyle name="clsIndexTableHdr 3 12" xfId="1818" xr:uid="{9E862602-0B29-485F-8481-2AD13EE89F2D}"/>
    <cellStyle name="clsIndexTableHdr 3 13" xfId="1819" xr:uid="{C1DF456A-901E-4B6A-A0EC-8E37CB7F06B0}"/>
    <cellStyle name="clsIndexTableHdr 3 14" xfId="1820" xr:uid="{1F87E03B-26FE-4FE4-89E6-FDA038E5C0FC}"/>
    <cellStyle name="clsIndexTableHdr 3 15" xfId="1821" xr:uid="{EC51AD94-3418-4248-ADCB-E9794DA28223}"/>
    <cellStyle name="clsIndexTableHdr 3 2" xfId="1822" xr:uid="{E9A30819-DD55-485A-9903-69E5FAD944A7}"/>
    <cellStyle name="clsIndexTableHdr 3 3" xfId="1823" xr:uid="{72E020CC-66DF-4482-B45B-3BD333A2B574}"/>
    <cellStyle name="clsIndexTableHdr 3 4" xfId="1824" xr:uid="{49A2AA7D-CF46-4F80-9545-37BB40D70757}"/>
    <cellStyle name="clsIndexTableHdr 3 5" xfId="1825" xr:uid="{1E5A5C49-7B07-4380-BFA7-EB47109A532D}"/>
    <cellStyle name="clsIndexTableHdr 3 6" xfId="1826" xr:uid="{10B3D9D9-451A-4A5B-BA19-2949F8C71581}"/>
    <cellStyle name="clsIndexTableHdr 3 7" xfId="1827" xr:uid="{8DD79C42-A18D-444D-A912-B535C1149FD2}"/>
    <cellStyle name="clsIndexTableHdr 3 8" xfId="1828" xr:uid="{ABE77404-7BFD-4759-B14C-489D5D57ECAA}"/>
    <cellStyle name="clsIndexTableHdr 3 9" xfId="1829" xr:uid="{D1DE3872-508D-4D59-88B8-32D3FA852862}"/>
    <cellStyle name="clsIndexTableHdr 4" xfId="1830" xr:uid="{4F340A6F-0E71-467A-98C6-BAB85DC31D65}"/>
    <cellStyle name="clsIndexTableHdr 4 10" xfId="1831" xr:uid="{5B0712A0-2F09-4458-AC02-B27D765B6147}"/>
    <cellStyle name="clsIndexTableHdr 4 11" xfId="1832" xr:uid="{45081D5E-4D5E-418F-92B9-7D88A6689630}"/>
    <cellStyle name="clsIndexTableHdr 4 12" xfId="1833" xr:uid="{0EB4AEB4-EFDC-4A37-9A65-A72349E53DD7}"/>
    <cellStyle name="clsIndexTableHdr 4 13" xfId="1834" xr:uid="{410B5E76-0DCD-4616-B604-936DC7359DD6}"/>
    <cellStyle name="clsIndexTableHdr 4 14" xfId="1835" xr:uid="{BCE95953-C06D-4AF3-80EA-8FD9B8296F0D}"/>
    <cellStyle name="clsIndexTableHdr 4 15" xfId="1836" xr:uid="{9F44EF02-6364-4482-AFA0-3E37B634D3C5}"/>
    <cellStyle name="clsIndexTableHdr 4 2" xfId="1837" xr:uid="{74C27C24-72DD-4D3A-92F1-076723E95107}"/>
    <cellStyle name="clsIndexTableHdr 4 3" xfId="1838" xr:uid="{5B745E06-FDF3-4139-A085-0AAFB9B48BC0}"/>
    <cellStyle name="clsIndexTableHdr 4 4" xfId="1839" xr:uid="{5B7C671A-EF4C-4FB6-BEEC-4A9103182EA0}"/>
    <cellStyle name="clsIndexTableHdr 4 5" xfId="1840" xr:uid="{1C329EAB-5468-435D-9D39-6EFDEAA369AB}"/>
    <cellStyle name="clsIndexTableHdr 4 6" xfId="1841" xr:uid="{E6B8E114-9028-48B8-822A-C7503C4A0F2E}"/>
    <cellStyle name="clsIndexTableHdr 4 7" xfId="1842" xr:uid="{5A62B448-9967-497B-944F-D13CA912F7D9}"/>
    <cellStyle name="clsIndexTableHdr 4 8" xfId="1843" xr:uid="{4D4555D2-D156-4137-89E1-19D1614E86E9}"/>
    <cellStyle name="clsIndexTableHdr 4 9" xfId="1844" xr:uid="{01C0D7A5-F71F-4AD9-B046-9CF7FD6E1791}"/>
    <cellStyle name="clsIndexTableHdr 5" xfId="1845" xr:uid="{4912B97F-8E89-40AC-8330-55DFA38AFC0E}"/>
    <cellStyle name="clsIndexTableHdr 5 10" xfId="1846" xr:uid="{ED5DB36B-4BA5-43A4-90DD-3C3D0679415D}"/>
    <cellStyle name="clsIndexTableHdr 5 11" xfId="1847" xr:uid="{586A6927-64DC-4DDF-B58B-9EF8AE1B150C}"/>
    <cellStyle name="clsIndexTableHdr 5 12" xfId="1848" xr:uid="{9D9EC31C-DBF0-4EC0-A067-A397775F7F1A}"/>
    <cellStyle name="clsIndexTableHdr 5 13" xfId="1849" xr:uid="{7588CA7A-4A24-4218-B6EC-37D6CFCE0BF1}"/>
    <cellStyle name="clsIndexTableHdr 5 14" xfId="1850" xr:uid="{F75560C2-2163-4C85-8D67-C32D670EF9E4}"/>
    <cellStyle name="clsIndexTableHdr 5 15" xfId="1851" xr:uid="{E41452EB-4F6C-4D14-833A-ADF7F2A9F818}"/>
    <cellStyle name="clsIndexTableHdr 5 2" xfId="1852" xr:uid="{65242951-D6F3-466D-AADB-AC08CAC0C049}"/>
    <cellStyle name="clsIndexTableHdr 5 3" xfId="1853" xr:uid="{A20DB4B9-AB3B-4F74-B6CE-0DE1DE75485F}"/>
    <cellStyle name="clsIndexTableHdr 5 4" xfId="1854" xr:uid="{F2801E31-067A-46C0-BBFA-FCEB8894A614}"/>
    <cellStyle name="clsIndexTableHdr 5 5" xfId="1855" xr:uid="{E6D89A7E-5ACE-4822-8A24-D881BA30BE65}"/>
    <cellStyle name="clsIndexTableHdr 5 6" xfId="1856" xr:uid="{55FCD80F-3E35-41F9-A152-B6A5780E4FDC}"/>
    <cellStyle name="clsIndexTableHdr 5 7" xfId="1857" xr:uid="{F99C652C-1F73-49AC-8F94-2A5CEDD7F127}"/>
    <cellStyle name="clsIndexTableHdr 5 8" xfId="1858" xr:uid="{A833D9D7-0329-494B-A957-4E1F1A37D1B1}"/>
    <cellStyle name="clsIndexTableHdr 5 9" xfId="1859" xr:uid="{51A1894F-1E6B-4F8A-9B7F-62A2DB1F3662}"/>
    <cellStyle name="clsIndexTableHdr 6" xfId="1860" xr:uid="{3EEC40A9-9FF3-4ADD-B381-EF669A414925}"/>
    <cellStyle name="clsIndexTableHdr 6 10" xfId="1861" xr:uid="{8FA3286B-1EA9-4352-99E4-A5429D90EA80}"/>
    <cellStyle name="clsIndexTableHdr 6 11" xfId="1862" xr:uid="{0CC56CDE-99BD-4718-868A-438063C77403}"/>
    <cellStyle name="clsIndexTableHdr 6 12" xfId="1863" xr:uid="{786C5604-C4C7-4A4D-902A-5FE10ABD64B5}"/>
    <cellStyle name="clsIndexTableHdr 6 13" xfId="1864" xr:uid="{3CDF9DBC-F78C-4E5E-BD2D-30FE0A04802A}"/>
    <cellStyle name="clsIndexTableHdr 6 14" xfId="1865" xr:uid="{2559A988-4849-4EC9-B1CA-083DD9DBFAB7}"/>
    <cellStyle name="clsIndexTableHdr 6 15" xfId="1866" xr:uid="{A25AB556-4DF6-4E95-92B4-944623682028}"/>
    <cellStyle name="clsIndexTableHdr 6 2" xfId="1867" xr:uid="{1143E321-90F9-4A4B-8C5D-B63AFF7D4641}"/>
    <cellStyle name="clsIndexTableHdr 6 3" xfId="1868" xr:uid="{665973A2-C5AF-426B-B6D8-0FE1B8B7E891}"/>
    <cellStyle name="clsIndexTableHdr 6 4" xfId="1869" xr:uid="{ECF32A42-37BF-43CC-AE83-5289FD8F21A2}"/>
    <cellStyle name="clsIndexTableHdr 6 5" xfId="1870" xr:uid="{68AFD5EA-C6E5-4BEB-97F4-433773203404}"/>
    <cellStyle name="clsIndexTableHdr 6 6" xfId="1871" xr:uid="{5FB14947-89C4-4D0E-8595-7E6A66CAB536}"/>
    <cellStyle name="clsIndexTableHdr 6 7" xfId="1872" xr:uid="{E14F2145-1418-495C-A602-7935DE4BADC8}"/>
    <cellStyle name="clsIndexTableHdr 6 8" xfId="1873" xr:uid="{B61AC3FF-B1EA-45F0-AFE6-A1B571976201}"/>
    <cellStyle name="clsIndexTableHdr 6 9" xfId="1874" xr:uid="{C9D1EBCD-EAFA-42C0-ACA5-53C25BDE1FD0}"/>
    <cellStyle name="clsIndexTableHdr 7" xfId="1875" xr:uid="{BAAB61A9-C58F-4BAD-8AE4-4C11B9BCE9F6}"/>
    <cellStyle name="clsIndexTableHdr 8" xfId="1876" xr:uid="{5C995500-DD6B-4AA7-AC42-A135005912DD}"/>
    <cellStyle name="clsIndexTableHdr 9" xfId="1877" xr:uid="{C0D1A761-B5B3-41AD-860B-329C4465E5CD}"/>
    <cellStyle name="clsIndexTableTitle" xfId="1878" xr:uid="{7E671B74-6414-401E-A5D6-7AA056C7CC7E}"/>
    <cellStyle name="clsMRVData" xfId="1879" xr:uid="{46D9872A-E7CB-4CDB-82D2-2EAA2472D50F}"/>
    <cellStyle name="clsMRVDataPrezn1" xfId="1880" xr:uid="{596E0F07-4717-4E38-B0C8-2ADE6B54E1C8}"/>
    <cellStyle name="clsMRVDataPrezn3" xfId="1881" xr:uid="{C6193D67-8678-4589-8485-2A2E42BA0997}"/>
    <cellStyle name="clsMRVDataPrezn4" xfId="1882" xr:uid="{60CC1768-28F2-4044-A0E6-FA50F1E978A6}"/>
    <cellStyle name="clsMRVDataPrezn5" xfId="1883" xr:uid="{76D04D9A-ABCF-470A-85DB-5DC4C79AAC4D}"/>
    <cellStyle name="clsMRVDataPrezn6" xfId="1884" xr:uid="{557F58CA-CC9C-4E72-9069-FA977085F59E}"/>
    <cellStyle name="clsReportFooter" xfId="1885" xr:uid="{16375359-6D44-45BB-BA44-0FFCADC218C3}"/>
    <cellStyle name="clsReportHeader" xfId="1886" xr:uid="{4DB29D13-BE2E-463D-B222-EF09493C402D}"/>
    <cellStyle name="clsRowHeader" xfId="1887" xr:uid="{8F6B3D6D-69AB-4FC8-8292-C49FC861D4B8}"/>
    <cellStyle name="clsScale" xfId="1888" xr:uid="{E38C1F90-365B-4B13-BE9F-4E6AA74BB264}"/>
    <cellStyle name="clsScale 10" xfId="1889" xr:uid="{002F0DE6-F86F-436C-985C-2C89C4AE6154}"/>
    <cellStyle name="clsScale 11" xfId="1890" xr:uid="{CF0B504D-6F60-4B1A-9B16-CF0489759AE1}"/>
    <cellStyle name="clsScale 12" xfId="1891" xr:uid="{6BFAA265-8CAA-4161-A8D4-765198745BFA}"/>
    <cellStyle name="clsScale 13" xfId="1892" xr:uid="{5A17A1D9-ABF3-4120-96B8-B2EDA39F743C}"/>
    <cellStyle name="clsScale 14" xfId="1893" xr:uid="{0D6B0D91-1C25-4D15-B3BA-3C4BDD28720E}"/>
    <cellStyle name="clsScale 15" xfId="1894" xr:uid="{1B7D60D4-2DCF-4356-BFEB-AA83B8441E07}"/>
    <cellStyle name="clsScale 16" xfId="1895" xr:uid="{555981E2-9D3B-4ECA-8F44-2BEB79304528}"/>
    <cellStyle name="clsScale 17" xfId="1896" xr:uid="{7B6D7DF2-6626-4E71-8BD4-98453AB9FCF4}"/>
    <cellStyle name="clsScale 18" xfId="1897" xr:uid="{AF579B7D-130C-4FA0-A9C0-8CBBD35485F8}"/>
    <cellStyle name="clsScale 19" xfId="1898" xr:uid="{49D165E4-FAC4-4198-A341-2DD1DE64E01A}"/>
    <cellStyle name="clsScale 2" xfId="1899" xr:uid="{85E32657-6EAB-4FA4-ADA7-098D8873D164}"/>
    <cellStyle name="clsScale 2 10" xfId="1900" xr:uid="{BF91E02D-BA3D-4742-A625-A6DABC127925}"/>
    <cellStyle name="clsScale 2 11" xfId="1901" xr:uid="{CF71DD56-33C4-4F63-AAE4-8B564777D02A}"/>
    <cellStyle name="clsScale 2 12" xfId="1902" xr:uid="{4B5C5EB2-B927-4DB9-81F7-A5DD68868FEE}"/>
    <cellStyle name="clsScale 2 13" xfId="1903" xr:uid="{19B8A4CA-47F1-465D-BA82-027559D811CD}"/>
    <cellStyle name="clsScale 2 14" xfId="1904" xr:uid="{6542AAE0-9BCE-409B-ABB8-68538919E9D9}"/>
    <cellStyle name="clsScale 2 15" xfId="1905" xr:uid="{9C8CADDC-90D1-41BB-8F7B-29D3A53CFC9C}"/>
    <cellStyle name="clsScale 2 2" xfId="1906" xr:uid="{6AF4C307-8F8E-4751-9FD6-165AFBED5B1C}"/>
    <cellStyle name="clsScale 2 3" xfId="1907" xr:uid="{DFB42E39-90EC-4FD9-BFDD-FD54D97C7077}"/>
    <cellStyle name="clsScale 2 4" xfId="1908" xr:uid="{C6EA726E-DBC6-4E8E-9858-D7865C16878C}"/>
    <cellStyle name="clsScale 2 5" xfId="1909" xr:uid="{365DCE1C-4BA6-4913-8B8B-02C0F1F52B53}"/>
    <cellStyle name="clsScale 2 6" xfId="1910" xr:uid="{7CC4FD14-A740-4A7F-B9FB-9FFD590028D5}"/>
    <cellStyle name="clsScale 2 7" xfId="1911" xr:uid="{4551E754-EB8A-4FA2-B597-004E43AD4093}"/>
    <cellStyle name="clsScale 2 8" xfId="1912" xr:uid="{CACDCD16-885C-4627-8CFF-BC4519BDE007}"/>
    <cellStyle name="clsScale 2 9" xfId="1913" xr:uid="{688BC036-4447-4C21-BA54-1998DD17857B}"/>
    <cellStyle name="clsScale 20" xfId="1914" xr:uid="{F31601CD-0283-4153-BCFF-784458A3AF22}"/>
    <cellStyle name="clsScale 21" xfId="1915" xr:uid="{36A8C0D0-0FFA-449A-9BB4-8F39C5D10E59}"/>
    <cellStyle name="clsScale 3" xfId="1916" xr:uid="{5C91C860-ED6D-4571-BA1B-2A09B1C24281}"/>
    <cellStyle name="clsScale 3 10" xfId="1917" xr:uid="{351FD1C3-2FF9-44EB-979E-90EAFB7D5FDC}"/>
    <cellStyle name="clsScale 3 11" xfId="1918" xr:uid="{D798744F-18B0-49F7-BD4B-8E10EF20313E}"/>
    <cellStyle name="clsScale 3 12" xfId="1919" xr:uid="{113D8398-ADEE-46F4-9E33-81EEF7D59307}"/>
    <cellStyle name="clsScale 3 13" xfId="1920" xr:uid="{AFB8F688-61B7-42B7-A780-8F4C4881EACB}"/>
    <cellStyle name="clsScale 3 14" xfId="1921" xr:uid="{C32E4624-F634-4114-8F0A-EB4767FECBE7}"/>
    <cellStyle name="clsScale 3 15" xfId="1922" xr:uid="{1978F7EE-E3AC-47A9-B30F-3BBB0A6BFA62}"/>
    <cellStyle name="clsScale 3 2" xfId="1923" xr:uid="{543A953F-0378-4EE1-8CB0-89E65F7B381D}"/>
    <cellStyle name="clsScale 3 3" xfId="1924" xr:uid="{4ADE7C0E-38EC-4C58-803B-60972484FD00}"/>
    <cellStyle name="clsScale 3 4" xfId="1925" xr:uid="{13EEB3B1-CAE9-4E2D-92C3-2A41E145007E}"/>
    <cellStyle name="clsScale 3 5" xfId="1926" xr:uid="{B69B0BA0-C799-4D19-A26D-D610841E41F3}"/>
    <cellStyle name="clsScale 3 6" xfId="1927" xr:uid="{5D5DA978-7BE8-449E-9BDE-DAA28CD32668}"/>
    <cellStyle name="clsScale 3 7" xfId="1928" xr:uid="{0AB7FF90-580C-427C-903D-7636EDFF14E1}"/>
    <cellStyle name="clsScale 3 8" xfId="1929" xr:uid="{E50F4A19-C254-4DDF-A1AE-0D6C35450111}"/>
    <cellStyle name="clsScale 3 9" xfId="1930" xr:uid="{14FB6783-8C2E-43AC-A3C9-45A8D14580C5}"/>
    <cellStyle name="clsScale 4" xfId="1931" xr:uid="{679046B6-3943-4D22-9B39-CD5AFDC070C5}"/>
    <cellStyle name="clsScale 4 10" xfId="1932" xr:uid="{5FCEDE8B-DFB7-4DAB-B9BA-44E982C54CE1}"/>
    <cellStyle name="clsScale 4 11" xfId="1933" xr:uid="{DCF0136B-87A4-42B1-9B94-3D61ED00F2B8}"/>
    <cellStyle name="clsScale 4 12" xfId="1934" xr:uid="{F815343D-7F84-4A08-8DE3-85BDE4F56928}"/>
    <cellStyle name="clsScale 4 13" xfId="1935" xr:uid="{68D8292B-1ABC-4777-8A14-361CD33A1A6E}"/>
    <cellStyle name="clsScale 4 14" xfId="1936" xr:uid="{0E3B6E67-44ED-408A-9BA8-40720052CE2D}"/>
    <cellStyle name="clsScale 4 15" xfId="1937" xr:uid="{2984F577-BFBC-4015-9B66-CB556C607612}"/>
    <cellStyle name="clsScale 4 2" xfId="1938" xr:uid="{521F82CA-9168-4E82-8EFF-B380B50E9BDF}"/>
    <cellStyle name="clsScale 4 3" xfId="1939" xr:uid="{7B34931B-EC7D-44FE-9FB4-110EE10549CF}"/>
    <cellStyle name="clsScale 4 4" xfId="1940" xr:uid="{C2238F60-E5AD-478E-B5FA-B18CF73DE3FA}"/>
    <cellStyle name="clsScale 4 5" xfId="1941" xr:uid="{99041ADD-83D7-4306-BE61-7BBF39359231}"/>
    <cellStyle name="clsScale 4 6" xfId="1942" xr:uid="{FB0D035B-AF9F-4A20-B30F-AEEB0F7553D9}"/>
    <cellStyle name="clsScale 4 7" xfId="1943" xr:uid="{995542A8-EB72-41C1-B468-0A2BC9FEE76E}"/>
    <cellStyle name="clsScale 4 8" xfId="1944" xr:uid="{91C3B6B9-2EB1-4D4A-99C5-E2643BE971C5}"/>
    <cellStyle name="clsScale 4 9" xfId="1945" xr:uid="{136DF567-1C51-4353-A3BF-A187441F6275}"/>
    <cellStyle name="clsScale 5" xfId="1946" xr:uid="{A987F1D8-8B13-484F-9139-687FDF0F781A}"/>
    <cellStyle name="clsScale 5 10" xfId="1947" xr:uid="{BBC73781-E239-42C7-8968-47150C499723}"/>
    <cellStyle name="clsScale 5 11" xfId="1948" xr:uid="{2799F3D9-1977-4D5E-B3B6-DD0F827270A9}"/>
    <cellStyle name="clsScale 5 12" xfId="1949" xr:uid="{F82AF598-0DE6-4848-BCA5-E25E541CEC4A}"/>
    <cellStyle name="clsScale 5 13" xfId="1950" xr:uid="{78875277-5688-4A49-AF9A-D5A05E720C28}"/>
    <cellStyle name="clsScale 5 14" xfId="1951" xr:uid="{1FB418A5-FBE9-42A6-BF22-6AE98430D911}"/>
    <cellStyle name="clsScale 5 15" xfId="1952" xr:uid="{50E53EE3-84A6-427B-AF9A-74E4C0356518}"/>
    <cellStyle name="clsScale 5 2" xfId="1953" xr:uid="{1AFE21FD-088A-48CA-8434-07575EE716FA}"/>
    <cellStyle name="clsScale 5 3" xfId="1954" xr:uid="{1ED6DAEB-F4EA-4944-84A4-08206D1B78BA}"/>
    <cellStyle name="clsScale 5 4" xfId="1955" xr:uid="{16CF4109-D7DD-4966-A7CC-ECA1998BCFD0}"/>
    <cellStyle name="clsScale 5 5" xfId="1956" xr:uid="{AE87B8DF-6EAC-463A-8719-F8D70462D747}"/>
    <cellStyle name="clsScale 5 6" xfId="1957" xr:uid="{A68B0754-72DB-43F7-8655-CD09BE0D58F8}"/>
    <cellStyle name="clsScale 5 7" xfId="1958" xr:uid="{A9F9C802-A8C7-4260-AE8D-21350B275483}"/>
    <cellStyle name="clsScale 5 8" xfId="1959" xr:uid="{D05B98E3-C8CB-40DC-A462-6E26C4016399}"/>
    <cellStyle name="clsScale 5 9" xfId="1960" xr:uid="{602E08C0-42CF-4116-BA38-F48447FF635B}"/>
    <cellStyle name="clsScale 6" xfId="1961" xr:uid="{D43969E5-4C95-4E49-8DE7-6377B416A66C}"/>
    <cellStyle name="clsScale 6 10" xfId="1962" xr:uid="{83B3D96E-C88D-4D9F-A4D7-369B346981C5}"/>
    <cellStyle name="clsScale 6 11" xfId="1963" xr:uid="{32661115-3032-4614-8B0D-A14B441B5E32}"/>
    <cellStyle name="clsScale 6 12" xfId="1964" xr:uid="{492C05C6-359C-4C06-91D5-142A9FCAB299}"/>
    <cellStyle name="clsScale 6 13" xfId="1965" xr:uid="{2EA2BB26-9CF3-43FE-AD1F-ECFC0A1E283D}"/>
    <cellStyle name="clsScale 6 14" xfId="1966" xr:uid="{A18A75B3-F52B-468F-98BF-B85E296ED947}"/>
    <cellStyle name="clsScale 6 15" xfId="1967" xr:uid="{142A95BA-0035-4650-8157-DACF65EC8833}"/>
    <cellStyle name="clsScale 6 2" xfId="1968" xr:uid="{D3022579-C15D-4C90-84F0-F8CF760208A6}"/>
    <cellStyle name="clsScale 6 3" xfId="1969" xr:uid="{22B495A5-2EFD-4530-9813-027ED5697297}"/>
    <cellStyle name="clsScale 6 4" xfId="1970" xr:uid="{8096DB5C-881E-41DC-8C33-3EE6C606A7CA}"/>
    <cellStyle name="clsScale 6 5" xfId="1971" xr:uid="{D9F35641-E892-4F05-AFEC-D1475B08D333}"/>
    <cellStyle name="clsScale 6 6" xfId="1972" xr:uid="{35175059-E5C2-4DA9-B7FD-F081EEFD1DF1}"/>
    <cellStyle name="clsScale 6 7" xfId="1973" xr:uid="{4B1C9C5C-17EE-41F8-9CA3-3D17EE6AA05A}"/>
    <cellStyle name="clsScale 6 8" xfId="1974" xr:uid="{58D1B9F3-2050-46DC-9D7A-D5B56BF6C407}"/>
    <cellStyle name="clsScale 6 9" xfId="1975" xr:uid="{EE26130C-F4B5-497B-8C2A-6DC7D3F14AB7}"/>
    <cellStyle name="clsScale 7" xfId="1976" xr:uid="{D92F52AE-ED29-40D5-B3EB-95C76BE80DC1}"/>
    <cellStyle name="clsScale 7 10" xfId="1977" xr:uid="{4EFE2312-BF98-45BC-AD50-2E9234FA7212}"/>
    <cellStyle name="clsScale 7 11" xfId="1978" xr:uid="{D629D433-4B72-4FC4-99C2-DCBF2BB276A1}"/>
    <cellStyle name="clsScale 7 12" xfId="1979" xr:uid="{1F47FD49-6588-41D7-81CC-DDB1CF397B25}"/>
    <cellStyle name="clsScale 7 13" xfId="1980" xr:uid="{9E58ABC4-30BF-44F3-8CA0-B621580CD461}"/>
    <cellStyle name="clsScale 7 14" xfId="1981" xr:uid="{9AD9AC91-1EE3-4481-867D-7A23887DAF2D}"/>
    <cellStyle name="clsScale 7 2" xfId="1982" xr:uid="{D7AEB3A8-F2F1-402E-9868-255AD63B2509}"/>
    <cellStyle name="clsScale 7 3" xfId="1983" xr:uid="{4EE904B4-D4ED-4B0A-8369-FD5782C4BB91}"/>
    <cellStyle name="clsScale 7 4" xfId="1984" xr:uid="{2C3D251D-0FFF-4A46-B386-4A74364831D7}"/>
    <cellStyle name="clsScale 7 5" xfId="1985" xr:uid="{C574E3E5-1070-49E8-9C21-6F6197FC9BB8}"/>
    <cellStyle name="clsScale 7 6" xfId="1986" xr:uid="{D4CA1849-81CA-4555-BCB3-4985231A3CF6}"/>
    <cellStyle name="clsScale 7 7" xfId="1987" xr:uid="{26ABF0EE-5D65-4FA1-8B24-514DAB2FB20D}"/>
    <cellStyle name="clsScale 7 8" xfId="1988" xr:uid="{FDD9F55D-3290-4B73-AB5E-9E22C3BF7E9C}"/>
    <cellStyle name="clsScale 7 9" xfId="1989" xr:uid="{9F7186A0-D071-4296-8D25-279E363B0B7C}"/>
    <cellStyle name="clsScale 8" xfId="1990" xr:uid="{D863BDBB-31BC-41D8-990D-EA8FD693710B}"/>
    <cellStyle name="clsScale 9" xfId="1991" xr:uid="{A4919813-8BAA-40B5-8C84-F79F8F93E091}"/>
    <cellStyle name="clsSection" xfId="1992" xr:uid="{242687DA-DB6A-41CE-BA77-1449F0E0B9C8}"/>
    <cellStyle name="Comma" xfId="1" builtinId="3"/>
    <cellStyle name="Comma [0] 2" xfId="1993" xr:uid="{D55D62DD-E7DC-4741-8339-BC94BE3E9766}"/>
    <cellStyle name="Comma [0] 2 2" xfId="8103" xr:uid="{FB825A3B-7611-49FB-9B75-EA9628242AC6}"/>
    <cellStyle name="Comma [0] 2 3" xfId="8278" xr:uid="{5733A964-D442-436D-AD5C-3513B0E0129C}"/>
    <cellStyle name="Comma 10" xfId="1994" xr:uid="{93B4E1AF-4D70-4606-999C-E6682A45297D}"/>
    <cellStyle name="Comma 10 2" xfId="1995" xr:uid="{987AAF00-8602-4DDC-999A-065C2128F96E}"/>
    <cellStyle name="Comma 10 2 2" xfId="8014" xr:uid="{8CFC1882-9FEF-4CD3-ABB8-F1F707CB669A}"/>
    <cellStyle name="Comma 11" xfId="1996" xr:uid="{48C24988-D061-46A9-9F2E-1CF7707BFABA}"/>
    <cellStyle name="Comma 11 2" xfId="1997" xr:uid="{5530BDCA-9964-4EF2-9454-4CA53D1BB549}"/>
    <cellStyle name="Comma 12" xfId="1998" xr:uid="{054AE1EB-BE03-4599-913F-E7061E9C0CC7}"/>
    <cellStyle name="Comma 12 2" xfId="1999" xr:uid="{6FBC824C-D7FC-4B4F-953D-83C2D0A099D6}"/>
    <cellStyle name="Comma 13" xfId="2000" xr:uid="{D75EB4A2-0113-4DCF-BC35-97843433510F}"/>
    <cellStyle name="Comma 14" xfId="2001" xr:uid="{25E7D7B9-07C4-4F01-9DB4-644DB18FC7FC}"/>
    <cellStyle name="Comma 15" xfId="2002" xr:uid="{E1E82B9F-6CEF-4738-8643-EA39C5864F6A}"/>
    <cellStyle name="Comma 16" xfId="2003" xr:uid="{46AC615C-CB58-423A-ACE0-F1AD417BE580}"/>
    <cellStyle name="Comma 17" xfId="2004" xr:uid="{2CED564B-66AE-42C8-8C02-663AAB746811}"/>
    <cellStyle name="Comma 18" xfId="2005" xr:uid="{CEFA682B-9AB5-41A6-86DC-C1936E5BB6AF}"/>
    <cellStyle name="Comma 19" xfId="2006" xr:uid="{E2D22D13-C83A-4CC4-87D1-1349597FD79A}"/>
    <cellStyle name="Comma 2" xfId="2" xr:uid="{00000000-0005-0000-0000-000001000000}"/>
    <cellStyle name="Comma 2 10" xfId="8016" xr:uid="{8BF42221-C119-4A04-AE33-3E3374FB5D80}"/>
    <cellStyle name="Comma 2 11" xfId="8186" xr:uid="{8AEAFE8A-9DAD-451D-B130-F5A62E3BE473}"/>
    <cellStyle name="Comma 2 12" xfId="8191" xr:uid="{A8ED78D5-11A5-4FA3-80A9-422B1111C07F}"/>
    <cellStyle name="Comma 2 18" xfId="2007" xr:uid="{7F463F2C-AB6A-4809-8B9A-6D9CA64EBD5A}"/>
    <cellStyle name="Comma 2 2" xfId="11" xr:uid="{00000000-0005-0000-0000-000002000000}"/>
    <cellStyle name="Comma 2 2 10" xfId="2009" xr:uid="{04043875-0680-4634-9841-A497618134A0}"/>
    <cellStyle name="Comma 2 2 11" xfId="2010" xr:uid="{4DCE7EAF-02D7-421E-8C7F-A4AAB6207FB8}"/>
    <cellStyle name="Comma 2 2 12" xfId="2011" xr:uid="{0989200D-3A4C-4AB9-A17F-0A1CBD868D7C}"/>
    <cellStyle name="Comma 2 2 13" xfId="2012" xr:uid="{CEA1BE95-95A5-450B-BC3F-B1FA8DF487A1}"/>
    <cellStyle name="Comma 2 2 14" xfId="2013" xr:uid="{CA061662-0388-4D2F-99D8-E68B2C899E62}"/>
    <cellStyle name="Comma 2 2 15" xfId="2014" xr:uid="{7DCA17FB-3767-4BAA-BFFC-80260041D02C}"/>
    <cellStyle name="Comma 2 2 16" xfId="2008" xr:uid="{90CB7E7B-1F11-46A8-8C79-D69D2FA75358}"/>
    <cellStyle name="Comma 2 2 17" xfId="2015" xr:uid="{F6FC89BD-303E-4048-B83B-571C1EC5D2BF}"/>
    <cellStyle name="Comma 2 2 18" xfId="2016" xr:uid="{7364C39F-6D59-46B4-A89E-D0053646135A}"/>
    <cellStyle name="Comma 2 2 19" xfId="2017" xr:uid="{2F017377-FFA2-4494-B12F-29B6D267F23A}"/>
    <cellStyle name="Comma 2 2 2" xfId="2018" xr:uid="{23067649-FBFC-4262-902C-C15E9C17E85A}"/>
    <cellStyle name="Comma 2 2 20" xfId="2019" xr:uid="{F2D33F42-A6EA-49F5-8DF4-4E8455F22F01}"/>
    <cellStyle name="Comma 2 2 21" xfId="2020" xr:uid="{DBC30B40-CCE7-47EC-94A5-2BD59FE58027}"/>
    <cellStyle name="Comma 2 2 22" xfId="2021" xr:uid="{5C63A4E5-40E4-420F-B809-85D88ECCB57D}"/>
    <cellStyle name="Comma 2 2 23" xfId="2022" xr:uid="{2B249780-3591-41A6-963E-9603F61714EB}"/>
    <cellStyle name="Comma 2 2 24" xfId="2023" xr:uid="{BB0B9EC9-B9DB-4077-8574-6793216C5838}"/>
    <cellStyle name="Comma 2 2 25" xfId="2024" xr:uid="{292EF8BB-E3E7-4CE6-9A96-D147CBD2AC8A}"/>
    <cellStyle name="Comma 2 2 27" xfId="2025" xr:uid="{8EBEA12F-4EA6-4741-A8F2-F827C57CC6E6}"/>
    <cellStyle name="Comma 2 2 28" xfId="2026" xr:uid="{BBF1760F-D4FF-4234-9CC6-20155A285CDB}"/>
    <cellStyle name="Comma 2 2 3" xfId="2027" xr:uid="{299AACA8-F44B-46B1-AB41-409DD17972F8}"/>
    <cellStyle name="Comma 2 2 4" xfId="2028" xr:uid="{3AC5CD6C-DA64-4CD1-84BE-BE057A5D6AB8}"/>
    <cellStyle name="Comma 2 2 43" xfId="2029" xr:uid="{4AC0C8B4-EE4D-4E5D-89D2-7089671F75CC}"/>
    <cellStyle name="Comma 2 2 44" xfId="2030" xr:uid="{E29E9AF8-B5E2-4958-9196-7289A7773F8D}"/>
    <cellStyle name="Comma 2 2 49" xfId="2031" xr:uid="{191C75F0-BA29-434E-92F9-9901D43B7A2B}"/>
    <cellStyle name="Comma 2 2 5" xfId="2032" xr:uid="{98903710-031A-40DD-AAA0-D626B5084A36}"/>
    <cellStyle name="Comma 2 2 6" xfId="2033" xr:uid="{FEA704E6-51BD-4C98-A0C8-9FB7ED45B3B9}"/>
    <cellStyle name="Comma 2 2 7" xfId="2034" xr:uid="{C015448A-08B2-4179-8ED0-199791E896C0}"/>
    <cellStyle name="Comma 2 2 8" xfId="2035" xr:uid="{16C7D6DE-D8EF-4087-8C11-58BE4F0DB2DD}"/>
    <cellStyle name="Comma 2 2 9" xfId="2036" xr:uid="{5FFD3C21-E268-4036-BEB5-6639A44199A4}"/>
    <cellStyle name="Comma 2 3" xfId="15" xr:uid="{86C147E5-727B-46A2-8DE4-D14730D21051}"/>
    <cellStyle name="Comma 2 3 10" xfId="8196" xr:uid="{64EC7F43-C33A-4D21-8D2A-F56613F6302F}"/>
    <cellStyle name="Comma 2 3 2" xfId="2038" xr:uid="{B1E63B14-76F9-454F-AE74-180E2686FEC0}"/>
    <cellStyle name="Comma 2 3 2 2" xfId="8104" xr:uid="{E03521EC-BD78-41A8-8923-743F1177E4CE}"/>
    <cellStyle name="Comma 2 3 2 3" xfId="8279" xr:uid="{35B41881-9BCE-4275-9C10-396334812CA0}"/>
    <cellStyle name="Comma 2 3 3" xfId="2039" xr:uid="{6315041B-FDF4-41CC-AE94-213AAE5A4DD3}"/>
    <cellStyle name="Comma 2 3 3 2" xfId="2040" xr:uid="{43B3BBE3-E979-4F28-AB1F-FC74FA58E782}"/>
    <cellStyle name="Comma 2 3 3 2 2" xfId="8106" xr:uid="{72B096DE-F27A-4E3D-915E-3489F73A68AB}"/>
    <cellStyle name="Comma 2 3 3 2 3" xfId="8281" xr:uid="{7D6708E6-5A6B-40E1-BBC6-93C02DDACDC3}"/>
    <cellStyle name="Comma 2 3 3 3" xfId="8105" xr:uid="{738383C5-09D5-474C-83B0-CBFF97C99899}"/>
    <cellStyle name="Comma 2 3 3 4" xfId="8280" xr:uid="{E752F842-DAAA-46D6-95DE-1E8959081A40}"/>
    <cellStyle name="Comma 2 3 4" xfId="2041" xr:uid="{AEF8C6D4-FECF-47D1-AEB1-25BCA6A47CC8}"/>
    <cellStyle name="Comma 2 3 4 2" xfId="8107" xr:uid="{6AB0DFF1-5C1E-4DD6-9296-22445C522EE6}"/>
    <cellStyle name="Comma 2 3 4 3" xfId="8282" xr:uid="{9A3B38CC-CC37-4598-9DAD-2609EF6F35B2}"/>
    <cellStyle name="Comma 2 3 5" xfId="2042" xr:uid="{7C14C744-0564-4CD1-934F-A0A2008DC81E}"/>
    <cellStyle name="Comma 2 3 6" xfId="2043" xr:uid="{609D0807-D686-49FE-9A0E-30AD95767D21}"/>
    <cellStyle name="Comma 2 3 7" xfId="2044" xr:uid="{4482DDF9-260F-491E-BFB7-2FC24D8645BC}"/>
    <cellStyle name="Comma 2 3 8" xfId="2037" xr:uid="{66AC43EB-15AE-4929-A083-6E683033C531}"/>
    <cellStyle name="Comma 2 3 9" xfId="8021" xr:uid="{03A942AB-69BE-43AB-B0BB-853C41B542A7}"/>
    <cellStyle name="Comma 2 4" xfId="20" xr:uid="{A688952E-1611-4E55-AB65-A8E097A43480}"/>
    <cellStyle name="Comma 2 4 2" xfId="2046" xr:uid="{F961ED0C-A9BB-4F8E-B788-9D38FC3D4044}"/>
    <cellStyle name="Comma 2 4 3" xfId="2045" xr:uid="{8F445013-7CD9-408E-BB6D-9CFD9C3D42E2}"/>
    <cellStyle name="Comma 2 4 4" xfId="8026" xr:uid="{197C7CD1-81B1-4EB4-AA58-8D8016C17CBA}"/>
    <cellStyle name="Comma 2 4 5" xfId="8201" xr:uid="{E5A72D52-141C-43D4-8CE1-D9C4C20667EC}"/>
    <cellStyle name="Comma 2 5" xfId="2047" xr:uid="{0130889A-B440-46FC-A7D5-5A69B520BE10}"/>
    <cellStyle name="Comma 2 6" xfId="2048" xr:uid="{6EFF6C0E-CF49-42F3-B05B-29A5EBB67BA3}"/>
    <cellStyle name="Comma 2 6 2" xfId="8108" xr:uid="{5AE703D7-69AA-4FAC-B756-5F962572FD6F}"/>
    <cellStyle name="Comma 2 6 3" xfId="8283" xr:uid="{86BF862C-70C8-4207-A55D-BFCF7710695C}"/>
    <cellStyle name="Comma 2 7" xfId="2049" xr:uid="{67FC97A6-05E0-4039-A967-5A98F2DBC530}"/>
    <cellStyle name="Comma 2 8" xfId="2050" xr:uid="{0DF1E69B-BB54-4F6B-A2FF-A1D03B097AB0}"/>
    <cellStyle name="Comma 2 8 2" xfId="8109" xr:uid="{2867ED0B-3639-4D86-8B56-0C50E37B0234}"/>
    <cellStyle name="Comma 2 8 3" xfId="8284" xr:uid="{F1A787EC-198D-4C99-B820-3E58228961B2}"/>
    <cellStyle name="Comma 2 9" xfId="28" xr:uid="{E2D06504-AE8D-46AF-892D-C9B181F5DE74}"/>
    <cellStyle name="Comma 2 9 2" xfId="8033" xr:uid="{43D21EDD-EAA9-432F-A31F-A278420BA1B7}"/>
    <cellStyle name="Comma 2 9 3" xfId="8208" xr:uid="{F6DA278F-ACB5-4E41-9CDD-FCA93864EF80}"/>
    <cellStyle name="Comma 20" xfId="2051" xr:uid="{DEE2A9F1-B5BA-4DA2-8762-D9291576C964}"/>
    <cellStyle name="Comma 21" xfId="2052" xr:uid="{11DB2806-F808-4DE8-A50F-18ADAA393EA8}"/>
    <cellStyle name="Comma 22" xfId="2053" xr:uid="{CEB91EBE-1050-409F-9F79-1EAFBE6C540F}"/>
    <cellStyle name="Comma 23" xfId="2054" xr:uid="{30049C3B-E30D-4A44-B33D-567053F92B79}"/>
    <cellStyle name="Comma 24" xfId="2055" xr:uid="{7902AB3D-C25B-40F7-9F00-27B799D87FEB}"/>
    <cellStyle name="Comma 25" xfId="2056" xr:uid="{2EB8D58B-4704-4E0C-94AA-171B2B246ABB}"/>
    <cellStyle name="Comma 26" xfId="2057" xr:uid="{7A05283E-15DE-4863-824E-2FD76A2D16B3}"/>
    <cellStyle name="Comma 27" xfId="2058" xr:uid="{006109A1-1B0E-456A-BD1C-E8C752220D97}"/>
    <cellStyle name="Comma 28" xfId="2059" xr:uid="{1F151D72-8432-4E74-AA56-3B44D1A75D51}"/>
    <cellStyle name="Comma 29" xfId="2060" xr:uid="{819642DB-379F-4207-99D8-038CF373311A}"/>
    <cellStyle name="Comma 3" xfId="6" xr:uid="{00000000-0005-0000-0000-000003000000}"/>
    <cellStyle name="Comma 3 10" xfId="2061" xr:uid="{F29D94B6-BAB1-4FD6-90FC-0C3E79F344C0}"/>
    <cellStyle name="Comma 3 15" xfId="3" xr:uid="{00000000-0005-0000-0000-000004000000}"/>
    <cellStyle name="Comma 3 2" xfId="2062" xr:uid="{52C7739A-DEFC-4F02-9C55-BE8BC6F174F8}"/>
    <cellStyle name="Comma 3 2 2" xfId="2063" xr:uid="{E19DCD2A-E0E4-4116-AD2B-47A2337A091F}"/>
    <cellStyle name="Comma 3 2 2 2" xfId="2064" xr:uid="{2CDF62E6-AEA9-4615-A4CD-08AC1456B22A}"/>
    <cellStyle name="Comma 3 2 2 3" xfId="2065" xr:uid="{AD7C4328-858F-44E8-B166-13AE8AB8F425}"/>
    <cellStyle name="Comma 3 2 2 4" xfId="8110" xr:uid="{1DB9D2F7-7861-42B5-B46B-9BE4A7151E21}"/>
    <cellStyle name="Comma 3 2 2 5" xfId="8285" xr:uid="{C96FFF6A-2984-46D8-A9C0-9C1EFBC6634A}"/>
    <cellStyle name="Comma 3 2 3" xfId="2066" xr:uid="{AE0DAC23-B9CC-4869-820C-E437CC9EC1DE}"/>
    <cellStyle name="Comma 3 2 3 2" xfId="8111" xr:uid="{C37A716E-0396-4488-BCF1-A4ADB4851E40}"/>
    <cellStyle name="Comma 3 2 3 3" xfId="8286" xr:uid="{4196DE7B-E238-4FE1-A47F-BA69FB00FC13}"/>
    <cellStyle name="Comma 3 2 4" xfId="2067" xr:uid="{A5419A83-738D-44DF-9112-88A3347306DE}"/>
    <cellStyle name="Comma 3 2 5" xfId="2068" xr:uid="{BBB09E43-DEE6-40FF-AA7C-5B760C7FF6E9}"/>
    <cellStyle name="Comma 3 3" xfId="2069" xr:uid="{E5987262-E628-4F98-BDFA-D4FEA41A3806}"/>
    <cellStyle name="Comma 3 4" xfId="2070" xr:uid="{69E185AB-F045-46A8-A11F-FCBD4CBDF728}"/>
    <cellStyle name="Comma 3 5" xfId="2071" xr:uid="{4BFA54BB-985A-48E6-B6EC-280E053BF7B3}"/>
    <cellStyle name="Comma 3 6" xfId="2072" xr:uid="{DE74610E-B18C-4B8B-9FA0-DD72855D6B3D}"/>
    <cellStyle name="Comma 3 7" xfId="2073" xr:uid="{CFC37C99-3D6C-44B1-A2F9-35DDD2CB13CC}"/>
    <cellStyle name="Comma 3 8" xfId="2074" xr:uid="{3F679AC8-B9EC-4026-A1F9-91EBAB94157A}"/>
    <cellStyle name="Comma 3 9" xfId="2075" xr:uid="{68609698-2C0C-420D-9CA5-F9C843FF2157}"/>
    <cellStyle name="Comma 30" xfId="2076" xr:uid="{85FE5B55-F6EA-4F2B-96CB-682D25ADEA17}"/>
    <cellStyle name="Comma 31" xfId="2077" xr:uid="{ED94160B-5FD2-4D4B-8D4C-B0D1EF2BC333}"/>
    <cellStyle name="Comma 32" xfId="2078" xr:uid="{D885AD09-E7C4-4232-96EA-20D9FD46B85B}"/>
    <cellStyle name="Comma 33" xfId="2079" xr:uid="{6C1962BC-1B23-44B9-9264-77D9234AD932}"/>
    <cellStyle name="Comma 34" xfId="2080" xr:uid="{9396F6DB-4A52-4DD8-90CF-5878A217DD36}"/>
    <cellStyle name="Comma 35" xfId="2081" xr:uid="{EFF51907-943B-44CC-8253-740EDF537BD7}"/>
    <cellStyle name="Comma 36" xfId="2082" xr:uid="{78F574C3-3BAB-4DAD-809F-615EF3F27B03}"/>
    <cellStyle name="Comma 37" xfId="2083" xr:uid="{CE65A1C8-C96D-4F8F-A762-43CEB8D3F207}"/>
    <cellStyle name="Comma 38" xfId="2084" xr:uid="{7B43F812-AC1C-4DA5-ABD5-8B163D0BAC76}"/>
    <cellStyle name="Comma 39" xfId="2085" xr:uid="{789A2443-7842-465A-B0E5-42F5AB8BAA32}"/>
    <cellStyle name="Comma 4" xfId="2086" xr:uid="{79BB52CF-7D59-4BDD-B330-DDFF4E646C9B}"/>
    <cellStyle name="Comma 4 2" xfId="2087" xr:uid="{370AB17D-05AF-428A-9074-CE958E524D6A}"/>
    <cellStyle name="Comma 4 3" xfId="2088" xr:uid="{4F3E008D-323A-4CE8-BD75-B2EABC901A5B}"/>
    <cellStyle name="Comma 40" xfId="2089" xr:uid="{CB9214C4-F4C1-4D33-B718-D39E63135E8D}"/>
    <cellStyle name="Comma 41" xfId="2090" xr:uid="{9EDED162-1684-4E31-A1D9-56B6F7EE4E25}"/>
    <cellStyle name="Comma 41 2" xfId="8112" xr:uid="{2A99FD51-3F1E-41B6-A850-23D8653B30DC}"/>
    <cellStyle name="Comma 41 3" xfId="8287" xr:uid="{9067043B-F42A-4FA2-8841-66FA12BD6EF7}"/>
    <cellStyle name="Comma 42" xfId="2091" xr:uid="{55DC8B84-F9FB-49AC-A078-A95ED6C8064F}"/>
    <cellStyle name="Comma 42 2" xfId="2092" xr:uid="{DCC47414-8274-4743-90C3-644821FE2216}"/>
    <cellStyle name="Comma 42 2 2" xfId="8114" xr:uid="{05158BFF-8001-4C57-A761-EBA0788CFCF4}"/>
    <cellStyle name="Comma 42 2 3" xfId="8289" xr:uid="{D846C4C6-2AE9-4FD9-89A9-EEA0C8A84641}"/>
    <cellStyle name="Comma 42 3" xfId="2093" xr:uid="{4BEEE151-C9D7-43BC-85D3-F9F37C66BB43}"/>
    <cellStyle name="Comma 42 3 2" xfId="8115" xr:uid="{DC095CD9-5019-43BC-95EC-EC79CEF1DC01}"/>
    <cellStyle name="Comma 42 3 3" xfId="8290" xr:uid="{156AD680-EDA1-410A-94C9-6DA46B992416}"/>
    <cellStyle name="Comma 42 4" xfId="2094" xr:uid="{94EE5E48-22B7-4A9A-B1C9-9506CFA94F98}"/>
    <cellStyle name="Comma 42 5" xfId="8113" xr:uid="{24E5B747-E8F3-4F22-8539-65545F5E7CDE}"/>
    <cellStyle name="Comma 42 6" xfId="8288" xr:uid="{5EC6FCFA-97D9-4A62-9127-2EBFBA4A2D36}"/>
    <cellStyle name="Comma 43" xfId="2095" xr:uid="{0A4CEB59-EC31-4BE9-9C65-13B49A0BF969}"/>
    <cellStyle name="Comma 43 2" xfId="2096" xr:uid="{91F23DFC-2077-40A1-9456-85AE47679011}"/>
    <cellStyle name="Comma 43 3" xfId="2097" xr:uid="{05786819-F8D4-4324-8A0C-49C934435AB8}"/>
    <cellStyle name="Comma 44" xfId="2098" xr:uid="{D2007FD8-73B5-4711-9F78-218726154018}"/>
    <cellStyle name="Comma 45" xfId="2099" xr:uid="{000451C8-E38A-4075-BBA8-3CCEE05A967C}"/>
    <cellStyle name="Comma 45 2" xfId="8116" xr:uid="{2E15C151-965B-4CF8-B85C-44F070F7F789}"/>
    <cellStyle name="Comma 45 3" xfId="8291" xr:uid="{C2C9C086-9FC9-4484-87E3-F3017FB389EB}"/>
    <cellStyle name="Comma 46" xfId="26" xr:uid="{2D6794E1-BBA9-44FA-8848-00275D2DC64E}"/>
    <cellStyle name="Comma 46 2" xfId="8032" xr:uid="{58A847B2-844B-4BAF-8EF6-861E6712A861}"/>
    <cellStyle name="Comma 46 3" xfId="8207" xr:uid="{C0A329E6-9A70-45B6-9235-A603464986B6}"/>
    <cellStyle name="Comma 5" xfId="2100" xr:uid="{613D8114-3C0D-462F-A978-B75EC318C08E}"/>
    <cellStyle name="Comma 5 2" xfId="2101" xr:uid="{F3AA98CF-9822-43C3-9767-A6CCE53068CF}"/>
    <cellStyle name="Comma 5 3" xfId="2102" xr:uid="{13B7CEF9-0DEE-4C3F-9DDE-E736247AECB5}"/>
    <cellStyle name="Comma 50" xfId="2103" xr:uid="{991B604F-27E5-4840-B751-FE69504A633A}"/>
    <cellStyle name="Comma 50 2" xfId="8117" xr:uid="{85DDE85A-4A72-4AF9-A63B-FEEF9F8E4EDE}"/>
    <cellStyle name="Comma 50 3" xfId="8292" xr:uid="{938B20DD-6108-4150-9769-D48B14F16233}"/>
    <cellStyle name="Comma 6" xfId="2104" xr:uid="{2AC39F82-3B0F-49BD-B4C4-4796B239CBD7}"/>
    <cellStyle name="Comma 6 2" xfId="2105" xr:uid="{E34A41AF-83DF-4ED2-A799-C8C62020847C}"/>
    <cellStyle name="Comma 7" xfId="2106" xr:uid="{4CB9C6B2-DCB7-4D9E-A8B6-AB41500944FE}"/>
    <cellStyle name="Comma 8" xfId="2107" xr:uid="{6F34AD3D-5E9D-4114-BE28-B87F90FEBEBE}"/>
    <cellStyle name="Comma 9" xfId="2108" xr:uid="{5B4D2A33-29BA-4261-B23B-CE38A20E7E3E}"/>
    <cellStyle name="Currency [0] 10" xfId="2109" xr:uid="{CD30A72A-CBE0-4E50-B855-EFA4816D8914}"/>
    <cellStyle name="Currency [0] 11" xfId="2110" xr:uid="{3CD3CC59-AE5D-4264-B4D2-226D270AF9D0}"/>
    <cellStyle name="Currency [0] 12" xfId="2111" xr:uid="{8D513AFD-76FB-4FA6-896A-3EACCDF1FB55}"/>
    <cellStyle name="Currency [0] 13" xfId="2112" xr:uid="{1718A94A-232D-42BA-817F-58CE1E236E9C}"/>
    <cellStyle name="Currency [0] 14" xfId="2113" xr:uid="{47F02583-61A6-4508-9CC8-6D358C0C49B4}"/>
    <cellStyle name="Currency [0] 15" xfId="2114" xr:uid="{339DD6EA-A20E-4B4C-B6E9-DC254ACEA007}"/>
    <cellStyle name="Currency [0] 16" xfId="2115" xr:uid="{B612C01A-C8DA-49B2-BF7B-79D4CBB71718}"/>
    <cellStyle name="Currency [0] 17" xfId="2116" xr:uid="{ECE76AB3-E7E0-42EE-8305-3AE971256DE8}"/>
    <cellStyle name="Currency [0] 18" xfId="2117" xr:uid="{539D8532-B5C3-4178-9E8F-8EBD40FE9170}"/>
    <cellStyle name="Currency [0] 19" xfId="2118" xr:uid="{6FFD824F-1860-4F1C-901E-53B6D41754CB}"/>
    <cellStyle name="Currency [0] 2" xfId="2119" xr:uid="{45E80344-BA4A-4B82-9EA3-9A6F645D5B68}"/>
    <cellStyle name="Currency [0] 2 2" xfId="2120" xr:uid="{4301C7F4-D987-42EC-B7A4-BE0159D3C59D}"/>
    <cellStyle name="Currency [0] 20" xfId="2121" xr:uid="{18550381-620B-41F3-90CA-493511D1298F}"/>
    <cellStyle name="Currency [0] 21" xfId="2122" xr:uid="{20ED484E-2EEC-45E4-9A04-F87DFF3A8DBF}"/>
    <cellStyle name="Currency [0] 22" xfId="2123" xr:uid="{7B2F8D85-801E-4F7B-92BA-4342B31890D5}"/>
    <cellStyle name="Currency [0] 23" xfId="2124" xr:uid="{B028A6A4-F48F-4C42-8234-C2B598F6762F}"/>
    <cellStyle name="Currency [0] 24" xfId="2125" xr:uid="{CF20D395-949D-4E9A-9FD4-A6DDEAD29F9E}"/>
    <cellStyle name="Currency [0] 25" xfId="2126" xr:uid="{C082B465-EA49-42EB-80FF-97DB3E907EFB}"/>
    <cellStyle name="Currency [0] 26" xfId="2127" xr:uid="{C1250758-FFE4-4FA9-821A-975B907A53A0}"/>
    <cellStyle name="Currency [0] 27" xfId="2128" xr:uid="{403D7476-A707-4435-9761-5CBF3BB51D02}"/>
    <cellStyle name="Currency [0] 28" xfId="2129" xr:uid="{3D446A08-37A1-45CE-B9BA-5A74961A657F}"/>
    <cellStyle name="Currency [0] 29" xfId="2130" xr:uid="{A76E5B12-AB7A-4938-9731-8AA52247AE85}"/>
    <cellStyle name="Currency [0] 3" xfId="2131" xr:uid="{7CD8154B-882A-498A-AF8E-3C67BAC70DFC}"/>
    <cellStyle name="Currency [0] 3 2" xfId="2132" xr:uid="{1C05AE72-2D5D-4742-9190-37EAE1D96FBA}"/>
    <cellStyle name="Currency [0] 30" xfId="2133" xr:uid="{78A26481-3BE4-4B00-B64C-EC813E78D77E}"/>
    <cellStyle name="Currency [0] 31" xfId="2134" xr:uid="{09ECAE39-B613-4B53-9E76-D34EE1B96616}"/>
    <cellStyle name="Currency [0] 32" xfId="2135" xr:uid="{21A2D134-F801-4C63-82F4-2B1B9C3ED483}"/>
    <cellStyle name="Currency [0] 33" xfId="2136" xr:uid="{36A7A2A1-E6F7-43E6-8638-796A9D3A3382}"/>
    <cellStyle name="Currency [0] 34" xfId="2137" xr:uid="{27FDA6B9-8667-4DA1-8ECB-22B3A9D3F20B}"/>
    <cellStyle name="Currency [0] 35" xfId="2138" xr:uid="{2C869574-3066-45D9-91D8-4FD4C30B31BB}"/>
    <cellStyle name="Currency [0] 36" xfId="2139" xr:uid="{46604012-C220-4314-AB4F-222EF8649A81}"/>
    <cellStyle name="Currency [0] 37" xfId="2140" xr:uid="{5FB5DFAA-8F7E-4758-BE07-B135E6AEBBF2}"/>
    <cellStyle name="Currency [0] 38" xfId="2141" xr:uid="{3D260B35-FCDF-48A8-8075-2B3DE7380952}"/>
    <cellStyle name="Currency [0] 39" xfId="2142" xr:uid="{19189BF8-027F-42E5-AFD1-51EA09C5F3DF}"/>
    <cellStyle name="Currency [0] 4" xfId="2143" xr:uid="{833D7271-C077-4ED5-A96A-3FA550D3E05F}"/>
    <cellStyle name="Currency [0] 4 2" xfId="2144" xr:uid="{CCB58149-2A1B-4EB2-9B22-E572A7B46118}"/>
    <cellStyle name="Currency [0] 40" xfId="2145" xr:uid="{353ED65C-DBA2-49E2-8CA0-69A945B104EF}"/>
    <cellStyle name="Currency [0] 5" xfId="2146" xr:uid="{984B2420-B3E9-4CE3-9766-5DB061254BAF}"/>
    <cellStyle name="Currency [0] 6" xfId="2147" xr:uid="{4D8D177A-898D-478A-9DF0-F3003E48B48E}"/>
    <cellStyle name="Currency [0] 7" xfId="2148" xr:uid="{0B24E12E-A59F-4DB6-9D07-8716D35452F8}"/>
    <cellStyle name="Currency [0] 8" xfId="2149" xr:uid="{2DDEB462-B580-4D4E-B0F3-EE93A2A3895D}"/>
    <cellStyle name="Currency [0] 9" xfId="2150" xr:uid="{179290BE-2740-4DCD-AAA2-348783A5CD9C}"/>
    <cellStyle name="Currency 10" xfId="2151" xr:uid="{A95C0DBB-466C-4B57-B310-8A5BF76371B0}"/>
    <cellStyle name="Currency 11" xfId="2152" xr:uid="{2A63B14F-4A7C-43E9-ACE3-FB791ACC236D}"/>
    <cellStyle name="Currency 12" xfId="2153" xr:uid="{30D17E21-A35D-4ECC-913B-35ECE7B261B0}"/>
    <cellStyle name="Currency 13" xfId="2154" xr:uid="{77BC5E3C-7BD0-42F3-97AD-2FA49C885740}"/>
    <cellStyle name="Currency 14" xfId="2155" xr:uid="{F7A1EDFF-DF10-4A4F-A380-A953CECBB577}"/>
    <cellStyle name="Currency 15" xfId="2156" xr:uid="{C6E4C6D5-17CE-4D86-BA26-AC8044CC80A5}"/>
    <cellStyle name="Currency 16" xfId="2157" xr:uid="{08EB7DCD-629D-453C-B3B1-97F8434D2043}"/>
    <cellStyle name="Currency 17" xfId="2158" xr:uid="{1D9CFE60-68F1-4E51-A4FD-9DAA90B833DD}"/>
    <cellStyle name="Currency 18" xfId="2159" xr:uid="{F327D240-775B-4F7B-A33B-053625442902}"/>
    <cellStyle name="Currency 19" xfId="2160" xr:uid="{43B70343-CB44-46D7-82D6-E037CD67F678}"/>
    <cellStyle name="Currency 2" xfId="2161" xr:uid="{A51DF9DF-20EB-4772-AA58-1964484A5E03}"/>
    <cellStyle name="Currency 2 2" xfId="2162" xr:uid="{44F7EC8B-2F43-433A-84F4-777DEA0A0D6F}"/>
    <cellStyle name="Currency 20" xfId="2163" xr:uid="{427DA6E6-0ADF-4E3A-91FE-68977D4A0C8F}"/>
    <cellStyle name="Currency 21" xfId="2164" xr:uid="{81661BBD-37B4-4ED2-A480-A001470597DF}"/>
    <cellStyle name="Currency 22" xfId="2165" xr:uid="{E41AF9F5-F961-4B00-8AAC-CD1B4035DEEC}"/>
    <cellStyle name="Currency 23" xfId="2166" xr:uid="{175B7A89-4C6B-402C-B2DF-1FD2AD7350D9}"/>
    <cellStyle name="Currency 24" xfId="2167" xr:uid="{BD9003C9-61F1-4D62-93BC-0AD175E2A8FF}"/>
    <cellStyle name="Currency 25" xfId="2168" xr:uid="{6761C6EC-EE38-4AD8-83D4-8964C0A99F51}"/>
    <cellStyle name="Currency 26" xfId="2169" xr:uid="{342390C0-0C0C-417D-9256-50368B80E775}"/>
    <cellStyle name="Currency 27" xfId="2170" xr:uid="{070E99D3-547C-444F-A5CF-E13E6E146612}"/>
    <cellStyle name="Currency 28" xfId="2171" xr:uid="{7E78F0B0-D9EA-4682-BF7E-87E99BA80111}"/>
    <cellStyle name="Currency 29" xfId="2172" xr:uid="{1FAC3B94-008A-44F5-AF55-4AEA68AD1251}"/>
    <cellStyle name="Currency 3" xfId="2173" xr:uid="{568B8482-256F-4B33-85CD-76762A17718E}"/>
    <cellStyle name="Currency 3 2" xfId="2174" xr:uid="{202B8F2D-561E-45EE-AB0C-73BE1904BAC2}"/>
    <cellStyle name="Currency 30" xfId="2175" xr:uid="{FD5CC82B-32E1-48D2-903A-CE11704E37BE}"/>
    <cellStyle name="Currency 31" xfId="2176" xr:uid="{A6A66896-026E-4892-AB26-A07466DBAE85}"/>
    <cellStyle name="Currency 32" xfId="2177" xr:uid="{FF06319C-C5E9-4BC9-8391-E8D34F759E85}"/>
    <cellStyle name="Currency 33" xfId="2178" xr:uid="{43C8086B-A5A4-45D2-90C8-E5C8F50B5549}"/>
    <cellStyle name="Currency 34" xfId="2179" xr:uid="{6C881324-90B2-473E-ACDF-82D49CC05B40}"/>
    <cellStyle name="Currency 35" xfId="2180" xr:uid="{458A1DC3-4A2E-486C-9291-AF9D8BC370C5}"/>
    <cellStyle name="Currency 36" xfId="2181" xr:uid="{98220D1C-38A5-46CF-86E1-EA6ADA5B0CD3}"/>
    <cellStyle name="Currency 37" xfId="2182" xr:uid="{CF3556E3-45EC-44EE-B4B3-82966BB9BBCD}"/>
    <cellStyle name="Currency 38" xfId="2183" xr:uid="{58875560-62B8-4CA1-BAA7-48A83430F0FE}"/>
    <cellStyle name="Currency 39" xfId="2184" xr:uid="{91D67F46-1539-492C-BE56-D6B5EC78772E}"/>
    <cellStyle name="Currency 4" xfId="2185" xr:uid="{09E3F35D-5435-4E0D-80BC-630D8C7EF39A}"/>
    <cellStyle name="Currency 4 2" xfId="2186" xr:uid="{C25EC441-22BE-4E1E-8C83-8694D2E2E8FC}"/>
    <cellStyle name="Currency 40" xfId="2187" xr:uid="{56EF51D5-6B79-430E-9BB8-9D5DD9ACD992}"/>
    <cellStyle name="Currency 5" xfId="2188" xr:uid="{5842BD4D-F3EB-42CB-98B5-B25923883587}"/>
    <cellStyle name="Currency 6" xfId="2189" xr:uid="{487AAA06-20E6-40F8-84DE-7907EF5942FF}"/>
    <cellStyle name="Currency 7" xfId="2190" xr:uid="{5BB8E781-0D7D-4DC3-ABCB-A98C6AF17529}"/>
    <cellStyle name="Currency 8" xfId="2191" xr:uid="{121F0693-A1B3-4F08-AF43-545525F56FC6}"/>
    <cellStyle name="Currency 9" xfId="2192" xr:uid="{41DC73BF-9C01-4016-A736-04962DD56C78}"/>
    <cellStyle name="Euro" xfId="2193" xr:uid="{678CA63D-6674-4D57-BD26-A5B56FD7188B}"/>
    <cellStyle name="Excel.Chart" xfId="2194" xr:uid="{A33057BE-20EE-42A5-87B4-D6742FCFE3DF}"/>
    <cellStyle name="Explanatory Text 10" xfId="2195" xr:uid="{A922866F-0AB5-432B-B449-09DD30342792}"/>
    <cellStyle name="Explanatory Text 11" xfId="2196" xr:uid="{22214D33-92E7-4663-BE49-585A636373AE}"/>
    <cellStyle name="Explanatory Text 12" xfId="2197" xr:uid="{F5C61EF1-2840-48F4-AA19-CD5E5BCEEEDA}"/>
    <cellStyle name="Explanatory Text 13" xfId="2198" xr:uid="{4323E3B8-874E-4A55-B92A-6CF5FCAAF7E2}"/>
    <cellStyle name="Explanatory Text 14" xfId="2199" xr:uid="{4F1AEC7B-5E01-4585-851D-D11ED2BA5B49}"/>
    <cellStyle name="Explanatory Text 15" xfId="2200" xr:uid="{20F75DAE-F920-4EA8-9AFD-A88E0E349337}"/>
    <cellStyle name="Explanatory Text 16" xfId="2201" xr:uid="{9B4C7FB8-98CB-47F6-BFA6-1FF65EE37B6E}"/>
    <cellStyle name="Explanatory Text 17" xfId="2202" xr:uid="{F1D1368C-D182-4543-9B0D-91A25F0A22E3}"/>
    <cellStyle name="Explanatory Text 18" xfId="2203" xr:uid="{D4440AD2-6815-47FE-90BD-255FD204D6B6}"/>
    <cellStyle name="Explanatory Text 19" xfId="2204" xr:uid="{A45D14EA-2AA9-490D-B234-743FF71FE992}"/>
    <cellStyle name="Explanatory Text 2" xfId="2205" xr:uid="{C74060B4-1913-4088-B6AF-2C340B586510}"/>
    <cellStyle name="Explanatory Text 2 2" xfId="2206" xr:uid="{0C87339B-4FB5-48AA-9993-B0DE6241E293}"/>
    <cellStyle name="Explanatory Text 2 3" xfId="2207" xr:uid="{330CB713-109E-4BA7-9C32-D783423F9887}"/>
    <cellStyle name="Explanatory Text 2 4" xfId="2208" xr:uid="{B1E7C178-B43A-4F82-8D36-52ACF6678916}"/>
    <cellStyle name="Explanatory Text 2 5" xfId="2209" xr:uid="{7AD56AF1-0E3F-402C-88DA-2C1CB9E87F65}"/>
    <cellStyle name="Explanatory Text 2 6" xfId="2210" xr:uid="{E0BD2E5D-7A6F-4A74-A9F3-48F65FB3A13E}"/>
    <cellStyle name="Explanatory Text 2 7" xfId="2211" xr:uid="{9F7DE03F-7336-4D41-B25B-798E92F0291D}"/>
    <cellStyle name="Explanatory Text 2 8" xfId="2212" xr:uid="{0B3EFBE1-C380-4AF0-832E-6AB99288C322}"/>
    <cellStyle name="Explanatory Text 20" xfId="2213" xr:uid="{AD212C5E-7400-46DA-8570-6D9327FAB01C}"/>
    <cellStyle name="Explanatory Text 21" xfId="2214" xr:uid="{195168B9-D7DD-4F46-9BF2-5E516882A189}"/>
    <cellStyle name="Explanatory Text 22" xfId="2215" xr:uid="{031DFD6D-9A21-4FE5-9161-D04F1BDBD052}"/>
    <cellStyle name="Explanatory Text 23" xfId="2216" xr:uid="{F683FBB8-9A3E-40BE-BBCB-2D6CA94488AE}"/>
    <cellStyle name="Explanatory Text 24" xfId="2217" xr:uid="{6730554E-79AC-4443-B8AE-A0B31761671B}"/>
    <cellStyle name="Explanatory Text 25" xfId="2218" xr:uid="{2E38EE3A-5900-4578-8DC2-40378EE9B305}"/>
    <cellStyle name="Explanatory Text 26" xfId="2219" xr:uid="{BB5FD8E3-1367-4FE6-A17F-D04F24D2495C}"/>
    <cellStyle name="Explanatory Text 27" xfId="2220" xr:uid="{BD448CCC-1DAB-4E65-A0CA-8130CBD878EA}"/>
    <cellStyle name="Explanatory Text 28" xfId="2221" xr:uid="{9FDF5ECB-6652-4906-9F40-BF3AF1A5D61C}"/>
    <cellStyle name="Explanatory Text 29" xfId="2222" xr:uid="{C79ACE95-91AB-434B-A2D6-5ECD38BA6B59}"/>
    <cellStyle name="Explanatory Text 3" xfId="2223" xr:uid="{829F55E2-67AE-4901-9601-2371D7C8DFDE}"/>
    <cellStyle name="Explanatory Text 30" xfId="2224" xr:uid="{6210D45F-B397-44C0-88E8-520A6DE71459}"/>
    <cellStyle name="Explanatory Text 31" xfId="2225" xr:uid="{848B5F8C-B04A-4CED-8485-D496CD09DC90}"/>
    <cellStyle name="Explanatory Text 32" xfId="2226" xr:uid="{38773F5B-8233-460D-947C-62FBFBA8F07E}"/>
    <cellStyle name="Explanatory Text 33" xfId="2227" xr:uid="{623C1E32-B547-45ED-8CFA-E027C14E33FE}"/>
    <cellStyle name="Explanatory Text 34" xfId="2228" xr:uid="{621965EC-460D-4E7F-BB0D-9A51B1C29FA7}"/>
    <cellStyle name="Explanatory Text 35" xfId="2229" xr:uid="{E067141F-85CE-4495-B915-9C44C64B4093}"/>
    <cellStyle name="Explanatory Text 36" xfId="2230" xr:uid="{7BC803A1-B5FB-418E-8DEC-F59C5CCD7679}"/>
    <cellStyle name="Explanatory Text 37" xfId="2231" xr:uid="{0E7DC6A7-F9B0-4EEB-BC24-6D777B19BBF7}"/>
    <cellStyle name="Explanatory Text 38" xfId="2232" xr:uid="{9E3B7B26-F94E-4BF8-BDC9-2D9858A34171}"/>
    <cellStyle name="Explanatory Text 39" xfId="2233" xr:uid="{088ECC65-FB2D-4070-83E7-8EB8AD0B8983}"/>
    <cellStyle name="Explanatory Text 4" xfId="2234" xr:uid="{784361AB-0DC8-4E02-B71E-176630CAE4AD}"/>
    <cellStyle name="Explanatory Text 40" xfId="2235" xr:uid="{219203EC-BD3E-4341-AEDC-9541586730A5}"/>
    <cellStyle name="Explanatory Text 41" xfId="2236" xr:uid="{F8B2A2EA-3424-411D-9F8C-B4BA13B0879E}"/>
    <cellStyle name="Explanatory Text 42" xfId="2237" xr:uid="{4F2F4EE4-10CB-4C43-8C2D-8914B0862F79}"/>
    <cellStyle name="Explanatory Text 43" xfId="2238" xr:uid="{5D90B037-4F05-4E34-809C-995B8E6A7F87}"/>
    <cellStyle name="Explanatory Text 44" xfId="2239" xr:uid="{71AD653F-A69F-4E9E-973E-216379F3E2AB}"/>
    <cellStyle name="Explanatory Text 45" xfId="2240" xr:uid="{C9754F99-16D7-4DFC-BEB6-1E59260EBEFC}"/>
    <cellStyle name="Explanatory Text 46" xfId="2241" xr:uid="{4BA4E1B5-EAE0-454F-BD76-978803EC0ADD}"/>
    <cellStyle name="Explanatory Text 47" xfId="2242" xr:uid="{AEC6A8BE-9F56-4B90-AAE1-A627AC41B3D3}"/>
    <cellStyle name="Explanatory Text 48" xfId="2243" xr:uid="{126FDCFE-D259-42BD-A2C1-9B4BF5F786E7}"/>
    <cellStyle name="Explanatory Text 5" xfId="2244" xr:uid="{84A2D7E0-180C-4774-AEB0-E9F70455C0B4}"/>
    <cellStyle name="Explanatory Text 6" xfId="2245" xr:uid="{4169A4F0-1046-45E2-B5EF-0754F67704B1}"/>
    <cellStyle name="Explanatory Text 7" xfId="2246" xr:uid="{4C56C6C2-4A0B-4C34-BF5B-308AD738A13F}"/>
    <cellStyle name="Explanatory Text 8" xfId="2247" xr:uid="{B5E06496-A325-4DEA-AF1B-5257FE0471BE}"/>
    <cellStyle name="Explanatory Text 9" xfId="2248" xr:uid="{C6818C93-29E5-45FC-8CC3-1EAC78B47DBF}"/>
    <cellStyle name="F2" xfId="2249" xr:uid="{A6025113-F62A-46A1-AE1E-BB2E64FB8BC2}"/>
    <cellStyle name="F3" xfId="2250" xr:uid="{8CE3D99D-26C1-406F-8541-4AA28842D7BA}"/>
    <cellStyle name="F4" xfId="2251" xr:uid="{82FF4BF3-2CBD-4700-B02B-23719BAB1824}"/>
    <cellStyle name="F5" xfId="2252" xr:uid="{0E24B86E-941C-4B47-8B87-A2F429C74284}"/>
    <cellStyle name="F6" xfId="2253" xr:uid="{4A11FF75-4CC6-4B5E-BF21-1AF879E8C624}"/>
    <cellStyle name="F7" xfId="2254" xr:uid="{B24E3BE8-47D9-4C02-99A5-EBF9E9A2CF89}"/>
    <cellStyle name="F8" xfId="2255" xr:uid="{87E9346B-1D90-4AE4-87B7-81783E6E65C5}"/>
    <cellStyle name="Footnote" xfId="2256" xr:uid="{D6C8F694-5DB5-4731-8D92-A058830E44EF}"/>
    <cellStyle name="Good 10" xfId="2257" xr:uid="{9E062616-85B7-4788-AC7B-942E8EEA4AD6}"/>
    <cellStyle name="Good 11" xfId="2258" xr:uid="{AD8E6FF2-11B7-4A8E-AD87-04E5402465DA}"/>
    <cellStyle name="Good 12" xfId="2259" xr:uid="{D9266C23-1E72-4EC5-BD54-56C78D7D0079}"/>
    <cellStyle name="Good 13" xfId="2260" xr:uid="{E80BE8BC-2936-4023-8224-ABE7041C2DCB}"/>
    <cellStyle name="Good 14" xfId="2261" xr:uid="{7CF1C9D6-B012-4634-9B7E-EC76649A2694}"/>
    <cellStyle name="Good 15" xfId="2262" xr:uid="{61358D70-81E2-402A-9AAA-A57EFB1BF988}"/>
    <cellStyle name="Good 16" xfId="2263" xr:uid="{57A8AEB1-947B-4227-8486-C97A1B69F02E}"/>
    <cellStyle name="Good 17" xfId="2264" xr:uid="{79FD5315-CB9C-491F-A762-A754B901EAB8}"/>
    <cellStyle name="Good 18" xfId="2265" xr:uid="{78318B38-E580-430A-893C-1ADA871CCB43}"/>
    <cellStyle name="Good 19" xfId="2266" xr:uid="{45B34A5E-AFCD-4E8C-8E9C-AADD98EE65C9}"/>
    <cellStyle name="Good 2" xfId="2267" xr:uid="{C4EF08C6-FBA5-4ADF-A003-DD5A045A0512}"/>
    <cellStyle name="Good 2 2" xfId="2268" xr:uid="{269EC3B8-CD96-4B18-8183-9F9B903F4C81}"/>
    <cellStyle name="Good 2 3" xfId="2269" xr:uid="{6B32D8B7-8967-4E9F-9B30-6ABA0EFCD3D3}"/>
    <cellStyle name="Good 2 4" xfId="2270" xr:uid="{223D731E-1D9A-46AE-9FA4-6739F6BEFAA0}"/>
    <cellStyle name="Good 2 5" xfId="2271" xr:uid="{34EEA15F-0CEC-47D5-B9E2-92DC121E9DEF}"/>
    <cellStyle name="Good 2 6" xfId="2272" xr:uid="{9AE87531-1BC1-439B-86E8-588D22733591}"/>
    <cellStyle name="Good 2 7" xfId="2273" xr:uid="{68B4703A-D16C-4F2F-936E-F9FBC9F7B882}"/>
    <cellStyle name="Good 2 8" xfId="2274" xr:uid="{DB2F4DEE-80EA-42C5-A31A-BD3B80F6A3E4}"/>
    <cellStyle name="Good 20" xfId="2275" xr:uid="{204F8712-7A04-4C20-841B-BDFCA0DC0C61}"/>
    <cellStyle name="Good 21" xfId="2276" xr:uid="{6D60634C-FD65-45AC-A2BF-2F9F6A86CAEA}"/>
    <cellStyle name="Good 22" xfId="2277" xr:uid="{E27D75DD-5F57-458B-B26B-A767E53E7585}"/>
    <cellStyle name="Good 23" xfId="2278" xr:uid="{404C4B90-2A65-40A9-AEBD-0938096754EB}"/>
    <cellStyle name="Good 24" xfId="2279" xr:uid="{E3277C8C-306A-4E91-834E-7EC6FF638E80}"/>
    <cellStyle name="Good 25" xfId="2280" xr:uid="{A7EDA24D-1060-46AF-A7BF-A4201C92E67E}"/>
    <cellStyle name="Good 26" xfId="2281" xr:uid="{8165F364-34D7-42F5-9AA5-500DF01DF262}"/>
    <cellStyle name="Good 27" xfId="2282" xr:uid="{8349C65A-5570-4343-B8D5-3A2CB7EB19DC}"/>
    <cellStyle name="Good 28" xfId="2283" xr:uid="{57386E59-B133-401A-B6C9-AF40AD20981A}"/>
    <cellStyle name="Good 29" xfId="2284" xr:uid="{365F415B-3227-403B-B412-FBCE62791DCE}"/>
    <cellStyle name="Good 3" xfId="2285" xr:uid="{4BF19A17-615E-4DE2-A036-FC5A0C7C93E2}"/>
    <cellStyle name="Good 30" xfId="2286" xr:uid="{A4387EE3-6807-4D86-81AB-119CF1887516}"/>
    <cellStyle name="Good 31" xfId="2287" xr:uid="{E633BD75-0F5C-41B1-A39A-3BE7231CB064}"/>
    <cellStyle name="Good 32" xfId="2288" xr:uid="{DBCB0E59-35B2-4C9A-AC7B-B9D46EBC1EDB}"/>
    <cellStyle name="Good 33" xfId="2289" xr:uid="{75718BB2-97BE-46FA-A861-72597A44C385}"/>
    <cellStyle name="Good 34" xfId="2290" xr:uid="{63F70B1A-8195-4D6E-AE45-29094745C5E3}"/>
    <cellStyle name="Good 35" xfId="2291" xr:uid="{3716D753-F090-4897-91EC-F52DDB5CE77F}"/>
    <cellStyle name="Good 36" xfId="2292" xr:uid="{D57731B1-ADCF-4DD3-BB12-6C2FD2427884}"/>
    <cellStyle name="Good 37" xfId="2293" xr:uid="{47EB25D9-EFB3-41EF-B5F7-4763D2E13A43}"/>
    <cellStyle name="Good 38" xfId="2294" xr:uid="{2FC1C7DB-4850-464A-B53A-9EF665E2EFBD}"/>
    <cellStyle name="Good 39" xfId="2295" xr:uid="{25C3319B-A9A3-404F-8EDF-AFDBBA003A62}"/>
    <cellStyle name="Good 4" xfId="2296" xr:uid="{0C5133E4-5782-4C32-8BE8-778E1AA31CE9}"/>
    <cellStyle name="Good 40" xfId="2297" xr:uid="{052AA6E1-8704-4ADC-B4ED-9150B725C257}"/>
    <cellStyle name="Good 41" xfId="2298" xr:uid="{A5B9158A-4895-4EB6-AE84-CB8AA606CD5D}"/>
    <cellStyle name="Good 42" xfId="2299" xr:uid="{7245AACC-9D70-4A90-84B8-531F5093CC31}"/>
    <cellStyle name="Good 43" xfId="2300" xr:uid="{1D158A0F-1BBC-4075-8657-9F8E8866DFF1}"/>
    <cellStyle name="Good 44" xfId="2301" xr:uid="{077BED6C-8B59-4759-8D86-5C968D63C71C}"/>
    <cellStyle name="Good 45" xfId="2302" xr:uid="{AB8A2B1B-8D87-472B-BC42-6FE485CA20A5}"/>
    <cellStyle name="Good 46" xfId="2303" xr:uid="{EA0C5A31-10C0-4F19-9E2A-B5D4AAB6259C}"/>
    <cellStyle name="Good 47" xfId="2304" xr:uid="{85C65048-97CE-416B-AC01-E2DC7592A580}"/>
    <cellStyle name="Good 48" xfId="2305" xr:uid="{27939577-445F-44CD-94AB-BD9E66BFC985}"/>
    <cellStyle name="Good 5" xfId="2306" xr:uid="{7CE7ADED-C47E-47E9-B0DF-03B65E7B575E}"/>
    <cellStyle name="Good 6" xfId="2307" xr:uid="{B8852FC8-2700-4391-AFD6-3FEDBD2457F1}"/>
    <cellStyle name="Good 7" xfId="2308" xr:uid="{ED57600E-1A16-4FB6-88F0-D4ACC3F4DE33}"/>
    <cellStyle name="Good 8" xfId="2309" xr:uid="{0494B988-C909-4278-9DD7-EB1A86960C11}"/>
    <cellStyle name="Good 9" xfId="2310" xr:uid="{4D0B8FFA-82A5-48D8-800C-9D228A87DD74}"/>
    <cellStyle name="GOVDATA" xfId="2311" xr:uid="{CADC395B-9D74-494A-A120-F26CFCF95451}"/>
    <cellStyle name="Heading 1 10" xfId="2312" xr:uid="{C7E5284C-26F6-4200-969F-842B7DDC6827}"/>
    <cellStyle name="Heading 1 11" xfId="2313" xr:uid="{7BC1756E-4DB7-4872-8CB0-C662F7067B2A}"/>
    <cellStyle name="Heading 1 12" xfId="2314" xr:uid="{76B500DC-CC14-4C0C-B782-483B56A053C7}"/>
    <cellStyle name="Heading 1 13" xfId="2315" xr:uid="{0FACB49F-E54F-4626-BD92-5882A302412C}"/>
    <cellStyle name="Heading 1 14" xfId="2316" xr:uid="{08D686F5-DCE0-4997-944A-24D2D6C62967}"/>
    <cellStyle name="Heading 1 15" xfId="2317" xr:uid="{D8A6F122-A030-42AA-8B08-8B1A272B11C8}"/>
    <cellStyle name="Heading 1 16" xfId="2318" xr:uid="{FB49257D-5E03-4728-8568-EDFCB9DC23D4}"/>
    <cellStyle name="Heading 1 17" xfId="2319" xr:uid="{39DAA861-6DA5-4E34-84A7-52F688B04FB1}"/>
    <cellStyle name="Heading 1 18" xfId="2320" xr:uid="{27977068-7B4A-489E-A7F4-4892EDA87C49}"/>
    <cellStyle name="Heading 1 19" xfId="2321" xr:uid="{3D5B9A5A-D3DB-4726-9341-9B54953E5D39}"/>
    <cellStyle name="Heading 1 2" xfId="29" xr:uid="{C188DA96-A633-4C3E-9302-B264F54BDD00}"/>
    <cellStyle name="Heading 1 2 2" xfId="2322" xr:uid="{B172AA5B-46CE-4801-AAC6-6E041CC7E5E7}"/>
    <cellStyle name="Heading 1 2 3" xfId="2323" xr:uid="{97C53B30-197E-445B-B8C2-398493BA984A}"/>
    <cellStyle name="Heading 1 2 4" xfId="2324" xr:uid="{9F46BA09-7C51-44AB-BE66-67516CC19306}"/>
    <cellStyle name="Heading 1 2 5" xfId="2325" xr:uid="{E14D5330-8AF6-400C-A8A6-23A2FFC501A3}"/>
    <cellStyle name="Heading 1 2 6" xfId="2326" xr:uid="{69EB03A0-559A-41C2-AD50-DEBFCA278626}"/>
    <cellStyle name="Heading 1 2 7" xfId="2327" xr:uid="{C33FFB4D-27F5-4F94-B8F0-87FBF334AF16}"/>
    <cellStyle name="Heading 1 2 8" xfId="2328" xr:uid="{1640CCB4-5513-488C-B67E-993814F62F2F}"/>
    <cellStyle name="Heading 1 20" xfId="2329" xr:uid="{7D272347-82A9-4795-BABA-D9B5A974C343}"/>
    <cellStyle name="Heading 1 21" xfId="2330" xr:uid="{6FF50120-326C-4645-B83F-A04C7A81F145}"/>
    <cellStyle name="Heading 1 22" xfId="2331" xr:uid="{A7290829-81D1-443C-8D8A-7BE0BEB37D00}"/>
    <cellStyle name="Heading 1 23" xfId="2332" xr:uid="{27137921-A387-47CF-9EE3-A04599A22261}"/>
    <cellStyle name="Heading 1 24" xfId="2333" xr:uid="{59A98A44-DB88-4FE1-8C52-EEB76E5578F1}"/>
    <cellStyle name="Heading 1 25" xfId="2334" xr:uid="{343401B0-A2B0-4B2B-9B3C-3F7813A7951A}"/>
    <cellStyle name="Heading 1 26" xfId="2335" xr:uid="{B8C280DA-6AB6-4C93-9F3D-B777C4DEDE29}"/>
    <cellStyle name="Heading 1 27" xfId="2336" xr:uid="{09E81170-2D06-4823-99A9-D5EADDDA5E4C}"/>
    <cellStyle name="Heading 1 28" xfId="2337" xr:uid="{D3250124-13B4-43A4-AAD5-39D66655DA6D}"/>
    <cellStyle name="Heading 1 29" xfId="2338" xr:uid="{A073168B-3EDD-4DDE-9A39-31564FCF1417}"/>
    <cellStyle name="Heading 1 3" xfId="2339" xr:uid="{2F1B8518-F6BE-4C66-B3D6-1F346F84F831}"/>
    <cellStyle name="Heading 1 30" xfId="2340" xr:uid="{69F32160-6027-4C2A-8233-14FB346D4B11}"/>
    <cellStyle name="Heading 1 31" xfId="2341" xr:uid="{895621F8-6CA7-4BAF-A826-5EDC710427C2}"/>
    <cellStyle name="Heading 1 32" xfId="2342" xr:uid="{3780EBEE-86DF-4431-9625-37E5129849CD}"/>
    <cellStyle name="Heading 1 33" xfId="2343" xr:uid="{B4011446-25CF-4C09-8544-B0CB655E7DD0}"/>
    <cellStyle name="Heading 1 34" xfId="2344" xr:uid="{8C25FE8A-9728-4362-9A87-080473657519}"/>
    <cellStyle name="Heading 1 35" xfId="2345" xr:uid="{89F02FFF-B276-428D-A604-A011321A3FDE}"/>
    <cellStyle name="Heading 1 36" xfId="2346" xr:uid="{2C831FEB-77D2-4D81-B386-55931DD98061}"/>
    <cellStyle name="Heading 1 37" xfId="2347" xr:uid="{F9DD277E-8185-4D15-8F99-D069F2E2B5F3}"/>
    <cellStyle name="Heading 1 38" xfId="2348" xr:uid="{9A07811A-B260-4A6A-979F-42A7873CB93D}"/>
    <cellStyle name="Heading 1 39" xfId="2349" xr:uid="{688847D6-DC3C-4780-BF11-1C3E538A1BDC}"/>
    <cellStyle name="Heading 1 4" xfId="2350" xr:uid="{F00069DD-3E0B-4CDE-8C1F-D682B4CE247C}"/>
    <cellStyle name="Heading 1 40" xfId="2351" xr:uid="{992C5D7B-F53E-4646-B263-347548806AFD}"/>
    <cellStyle name="Heading 1 41" xfId="2352" xr:uid="{3CC3C6A4-6D45-4A79-8055-268E2FEF32AF}"/>
    <cellStyle name="Heading 1 42" xfId="2353" xr:uid="{939FDE3E-FE3C-4AF3-8845-2B4C650B6CE4}"/>
    <cellStyle name="Heading 1 43" xfId="2354" xr:uid="{8FB61170-2D10-44B8-8107-0E3376352C49}"/>
    <cellStyle name="Heading 1 44" xfId="2355" xr:uid="{4668E2FE-133F-4B2F-8143-A7027FDE444D}"/>
    <cellStyle name="Heading 1 45" xfId="2356" xr:uid="{A671BE0F-943D-4275-BC7B-660F5B588681}"/>
    <cellStyle name="Heading 1 46" xfId="2357" xr:uid="{928B1B4F-9A94-4857-9587-3E8AFA623034}"/>
    <cellStyle name="Heading 1 47" xfId="2358" xr:uid="{BB2F972E-D6D0-487E-AFF5-402D9424A0B0}"/>
    <cellStyle name="Heading 1 48" xfId="2359" xr:uid="{327B5608-56F0-448A-BB09-F80E15E3637B}"/>
    <cellStyle name="Heading 1 5" xfId="2360" xr:uid="{449A1971-2DE9-4659-9CA2-B559D71DB7C6}"/>
    <cellStyle name="Heading 1 6" xfId="2361" xr:uid="{22F82619-5C47-43CA-9024-D2D1A9A66A4C}"/>
    <cellStyle name="Heading 1 7" xfId="2362" xr:uid="{5E788CD0-19BC-4758-A11A-327865A821F9}"/>
    <cellStyle name="Heading 1 8" xfId="2363" xr:uid="{44D172B9-A0C4-4F05-8806-A88FEAF4CEDF}"/>
    <cellStyle name="Heading 1 9" xfId="2364" xr:uid="{97B7B8F4-F2D0-44A1-9C72-F08215F6D24A}"/>
    <cellStyle name="Heading 2 10" xfId="2365" xr:uid="{DB943570-13B8-4A5B-98FF-C3CE4321C9E8}"/>
    <cellStyle name="Heading 2 11" xfId="2366" xr:uid="{D1E0E3DB-3E30-4335-8E9C-D0DF2A44A55C}"/>
    <cellStyle name="Heading 2 12" xfId="2367" xr:uid="{F1331EAD-8A7A-4AB3-93F7-3678EA9A42B5}"/>
    <cellStyle name="Heading 2 13" xfId="2368" xr:uid="{64C1150E-CC1B-4E11-8286-F04CE32F3E0F}"/>
    <cellStyle name="Heading 2 14" xfId="2369" xr:uid="{EB061BF6-4F10-4E0B-A37F-EA3E39D46595}"/>
    <cellStyle name="Heading 2 15" xfId="2370" xr:uid="{18ACA6D7-FB7D-49AB-AA18-5E8143E73948}"/>
    <cellStyle name="Heading 2 16" xfId="2371" xr:uid="{F21DD222-E3A6-48B7-B5C2-87C62EC08E89}"/>
    <cellStyle name="Heading 2 17" xfId="2372" xr:uid="{A2D64A2C-7BAE-4635-AA9D-6339A7D5E7D0}"/>
    <cellStyle name="Heading 2 18" xfId="2373" xr:uid="{8A326E10-E53C-4E00-83CD-9D4AEBE9835F}"/>
    <cellStyle name="Heading 2 19" xfId="2374" xr:uid="{0EECB2B3-1E0F-4B3F-A195-6660F1796C2B}"/>
    <cellStyle name="Heading 2 2" xfId="2375" xr:uid="{80A8E129-6BF5-4512-A425-96081B9B82AE}"/>
    <cellStyle name="Heading 2 2 2" xfId="2376" xr:uid="{70037300-8142-490E-8AB2-E0650BF697B6}"/>
    <cellStyle name="Heading 2 2 3" xfId="2377" xr:uid="{AED15DDD-F7AC-4D24-9AF7-AD469FF4B56A}"/>
    <cellStyle name="Heading 2 2 4" xfId="2378" xr:uid="{366F69DC-BD8F-49CC-9590-A3E538F2B92E}"/>
    <cellStyle name="Heading 2 2 5" xfId="2379" xr:uid="{35FB3E3F-FA8D-484F-9D5D-45F6202A267D}"/>
    <cellStyle name="Heading 2 2 6" xfId="2380" xr:uid="{1EDCD718-022E-41D0-8711-65930DC2A8EF}"/>
    <cellStyle name="Heading 2 2 7" xfId="2381" xr:uid="{EB1323D2-56CD-4C45-815F-91C55CFACFF3}"/>
    <cellStyle name="Heading 2 2 8" xfId="2382" xr:uid="{1FEB54BE-8C96-4A50-B6E7-DC0F7565321D}"/>
    <cellStyle name="Heading 2 20" xfId="2383" xr:uid="{41FEA0E0-E3BA-4A1D-B1C3-59F4CCCEE9C8}"/>
    <cellStyle name="Heading 2 21" xfId="2384" xr:uid="{8A3C3E72-85EB-4677-8550-A1AC30339207}"/>
    <cellStyle name="Heading 2 22" xfId="2385" xr:uid="{AB8CD74C-DAF9-40A3-9F7B-EC5E3FA47E18}"/>
    <cellStyle name="Heading 2 23" xfId="2386" xr:uid="{93CD323A-FF11-49CB-A6FE-A1C1F2182C86}"/>
    <cellStyle name="Heading 2 24" xfId="2387" xr:uid="{2887CFC2-E4E3-4591-B7EF-C26A162B1C1B}"/>
    <cellStyle name="Heading 2 25" xfId="2388" xr:uid="{92503EBE-2331-4CCD-99A5-91AFD676EE44}"/>
    <cellStyle name="Heading 2 26" xfId="2389" xr:uid="{28F1C227-3A03-444D-B290-4E5C169DFF89}"/>
    <cellStyle name="Heading 2 27" xfId="2390" xr:uid="{F8F9D5E7-C046-46E5-8F7F-572A1196B584}"/>
    <cellStyle name="Heading 2 28" xfId="2391" xr:uid="{648BA78D-525D-4A23-8B7C-929BB58A7C1E}"/>
    <cellStyle name="Heading 2 29" xfId="2392" xr:uid="{7EA0B9D4-95CC-4F50-AF06-E19FA62D3A42}"/>
    <cellStyle name="Heading 2 3" xfId="2393" xr:uid="{34BCA384-E91B-4C8F-BE92-C697AB7ED175}"/>
    <cellStyle name="Heading 2 30" xfId="2394" xr:uid="{E6B10990-41AC-43AF-9BAF-22F38DCDC575}"/>
    <cellStyle name="Heading 2 31" xfId="2395" xr:uid="{3BD136F3-3CB9-4A0E-B0ED-DF953388EACF}"/>
    <cellStyle name="Heading 2 32" xfId="2396" xr:uid="{A0FEE10E-46B1-4B16-A352-57D9EDDCD996}"/>
    <cellStyle name="Heading 2 33" xfId="2397" xr:uid="{C5FFD431-B594-4E56-8A3A-2E417841E0E1}"/>
    <cellStyle name="Heading 2 34" xfId="2398" xr:uid="{6735F17C-92BE-4192-8B84-F15AEFDF19B5}"/>
    <cellStyle name="Heading 2 35" xfId="2399" xr:uid="{787AA1BD-53E5-47E6-9B03-941E21FE980D}"/>
    <cellStyle name="Heading 2 36" xfId="2400" xr:uid="{79867949-E34F-431E-A815-1C56719E63E0}"/>
    <cellStyle name="Heading 2 37" xfId="2401" xr:uid="{28204FB0-E13A-4B8C-B818-D0B05A17DD09}"/>
    <cellStyle name="Heading 2 38" xfId="2402" xr:uid="{5C0AF7BC-24C0-4946-8B3F-8BDBDE828059}"/>
    <cellStyle name="Heading 2 39" xfId="2403" xr:uid="{9FC00D1C-6EFE-4B85-8CAB-3B66E6E3B1F5}"/>
    <cellStyle name="Heading 2 4" xfId="2404" xr:uid="{4DFC2357-A166-4F9A-9069-6A2AACA0DD33}"/>
    <cellStyle name="Heading 2 40" xfId="2405" xr:uid="{9844AD7F-066E-40B4-8A55-6C56E8AE614B}"/>
    <cellStyle name="Heading 2 41" xfId="2406" xr:uid="{AACBA38A-7E41-4CF0-8508-E65F567F4F65}"/>
    <cellStyle name="Heading 2 42" xfId="2407" xr:uid="{128F6113-14D1-4381-A85C-1980158A5AD2}"/>
    <cellStyle name="Heading 2 43" xfId="2408" xr:uid="{D3B734C7-FA7B-4AB2-89CA-5398B8F6F59C}"/>
    <cellStyle name="Heading 2 44" xfId="2409" xr:uid="{2F7AD8EA-1ECD-4C2E-AFB1-08E5DD931A49}"/>
    <cellStyle name="Heading 2 45" xfId="2410" xr:uid="{D2E26A0B-F2E8-4FD4-A042-A89A909EA327}"/>
    <cellStyle name="Heading 2 46" xfId="2411" xr:uid="{6DFA1D45-11DF-464C-845D-C758C167B22C}"/>
    <cellStyle name="Heading 2 47" xfId="2412" xr:uid="{1928540F-1F37-466F-B713-BCAA30ED980D}"/>
    <cellStyle name="Heading 2 48" xfId="2413" xr:uid="{8A512F9A-254B-467C-B9DC-744E4694CD39}"/>
    <cellStyle name="Heading 2 5" xfId="2414" xr:uid="{471FC438-58B6-4EDD-9C5E-E9278592143F}"/>
    <cellStyle name="Heading 2 6" xfId="2415" xr:uid="{233EC1AC-794B-4A2B-BAD9-A071F2B645B8}"/>
    <cellStyle name="Heading 2 7" xfId="2416" xr:uid="{85228D17-7F19-4A2D-84FD-7D89BA9ECB2A}"/>
    <cellStyle name="Heading 2 8" xfId="2417" xr:uid="{9CD8F994-787C-4A6A-B9DB-4A1A10B739FA}"/>
    <cellStyle name="Heading 2 9" xfId="2418" xr:uid="{623048E0-3395-43DC-96E0-06D5159812BE}"/>
    <cellStyle name="Heading 3 10" xfId="2419" xr:uid="{25B74F87-32F1-4A82-99A4-58D68E38AA47}"/>
    <cellStyle name="Heading 3 11" xfId="2420" xr:uid="{99BE7E3B-116F-4977-BF99-6515121B39BA}"/>
    <cellStyle name="Heading 3 12" xfId="2421" xr:uid="{777FF8DA-8994-4465-8AE5-261AE6B6359E}"/>
    <cellStyle name="Heading 3 13" xfId="2422" xr:uid="{6FF01EF3-5F61-4C7F-803B-99C3ECFD892C}"/>
    <cellStyle name="Heading 3 14" xfId="2423" xr:uid="{7E8717B0-A8AB-4B50-8D4A-BE9128698D6C}"/>
    <cellStyle name="Heading 3 15" xfId="2424" xr:uid="{B0DC935A-68BA-477A-B15B-A606C9D59F11}"/>
    <cellStyle name="Heading 3 16" xfId="2425" xr:uid="{7A414962-85C1-433A-BB77-ADCB2C3B877B}"/>
    <cellStyle name="Heading 3 17" xfId="2426" xr:uid="{5C87A4C9-5526-4B40-BF78-075467BD6D4F}"/>
    <cellStyle name="Heading 3 18" xfId="2427" xr:uid="{032E59BE-DC8D-4093-A5E1-9BB61E8A4C87}"/>
    <cellStyle name="Heading 3 19" xfId="2428" xr:uid="{C254DC33-C67B-4C77-A0EC-FC5D627DCFDA}"/>
    <cellStyle name="Heading 3 2" xfId="2429" xr:uid="{8287462A-1423-4762-B12C-FF41E8D91207}"/>
    <cellStyle name="Heading 3 2 2" xfId="2430" xr:uid="{E8B3B3C0-AA60-406B-8E9B-DC5697EF926F}"/>
    <cellStyle name="Heading 3 2 3" xfId="2431" xr:uid="{B721D5DA-0D05-4B9F-AF21-061435B1AC87}"/>
    <cellStyle name="Heading 3 2 4" xfId="2432" xr:uid="{4D27FC4E-2DC2-4F25-BEE3-B9A83F96E19A}"/>
    <cellStyle name="Heading 3 2 5" xfId="2433" xr:uid="{CCC100BD-BDCB-4A01-ADA3-00DBA1B0F0FA}"/>
    <cellStyle name="Heading 3 2 6" xfId="2434" xr:uid="{B7AC75A7-8FC9-49D1-A044-89BFEA84ECD3}"/>
    <cellStyle name="Heading 3 2 7" xfId="2435" xr:uid="{F6FE5DA8-D384-4081-BC81-10FB71C5CA06}"/>
    <cellStyle name="Heading 3 2 8" xfId="2436" xr:uid="{55306C71-2D58-4622-8A83-D239DA690E4E}"/>
    <cellStyle name="Heading 3 20" xfId="2437" xr:uid="{7279C916-471B-4B3A-A44F-20D41216F93F}"/>
    <cellStyle name="Heading 3 21" xfId="2438" xr:uid="{43B51EB6-9A69-48FB-8811-E148E4084A4E}"/>
    <cellStyle name="Heading 3 22" xfId="2439" xr:uid="{8DB9124F-A1EF-452C-9FAB-791F91BFF538}"/>
    <cellStyle name="Heading 3 23" xfId="2440" xr:uid="{CD14BF56-7FF1-4585-AE79-F67AA24F04C3}"/>
    <cellStyle name="Heading 3 24" xfId="2441" xr:uid="{E286A411-26E9-4700-B8F3-4EF8FBC75CE8}"/>
    <cellStyle name="Heading 3 25" xfId="2442" xr:uid="{A4E0A628-98E3-4C87-8595-A6490605B260}"/>
    <cellStyle name="Heading 3 26" xfId="2443" xr:uid="{DF9CA253-6679-415B-9D5C-1658FFE1DCB0}"/>
    <cellStyle name="Heading 3 27" xfId="2444" xr:uid="{C6467867-1A23-49A8-9EC2-3E81D6FF973C}"/>
    <cellStyle name="Heading 3 28" xfId="2445" xr:uid="{7012C8C4-ED42-44B2-9453-3771D2E37DF6}"/>
    <cellStyle name="Heading 3 29" xfId="2446" xr:uid="{591B3ADF-B279-4534-A7EE-8C4645E81858}"/>
    <cellStyle name="Heading 3 3" xfId="2447" xr:uid="{FDB25846-5B1D-4F6E-9313-885EE7B078AF}"/>
    <cellStyle name="Heading 3 30" xfId="2448" xr:uid="{1A4D6A12-AF67-4E48-923A-19E2759C325F}"/>
    <cellStyle name="Heading 3 31" xfId="2449" xr:uid="{4E0AF080-46B8-4303-9AA7-1A5180225BDF}"/>
    <cellStyle name="Heading 3 32" xfId="2450" xr:uid="{C056F3AE-4DC1-4A63-8F00-BBBBFEDDFD85}"/>
    <cellStyle name="Heading 3 33" xfId="2451" xr:uid="{30F2E92F-E3D0-4DFE-90C1-A216102C7DCE}"/>
    <cellStyle name="Heading 3 34" xfId="2452" xr:uid="{BAFB652E-0E40-4209-B473-A26BC944793F}"/>
    <cellStyle name="Heading 3 35" xfId="2453" xr:uid="{7D2D2E93-7F6C-4CC2-99B2-4CE6461C7950}"/>
    <cellStyle name="Heading 3 36" xfId="2454" xr:uid="{19A2DBB7-F7CB-4978-A52B-2B0CF0C2FFB5}"/>
    <cellStyle name="Heading 3 37" xfId="2455" xr:uid="{5F827BEE-138E-4151-A1E6-49EE6FA5FCBE}"/>
    <cellStyle name="Heading 3 38" xfId="2456" xr:uid="{BE87A57C-0E73-4884-B487-1EB0AA019EB4}"/>
    <cellStyle name="Heading 3 39" xfId="2457" xr:uid="{4C661035-0D10-4187-8886-4B04F3658A92}"/>
    <cellStyle name="Heading 3 4" xfId="2458" xr:uid="{35633F09-D8DD-475F-83B9-8A9A7A563A25}"/>
    <cellStyle name="Heading 3 40" xfId="2459" xr:uid="{7B248939-EDB1-4C78-8AAB-E0F180819E0D}"/>
    <cellStyle name="Heading 3 41" xfId="2460" xr:uid="{65315DE7-A1F9-4898-BCA2-2D25CCA6E907}"/>
    <cellStyle name="Heading 3 42" xfId="2461" xr:uid="{BF4A6A97-D02A-496C-9B13-8B68879ADDCD}"/>
    <cellStyle name="Heading 3 43" xfId="2462" xr:uid="{22C5BCA3-A188-48E1-A6F1-98C3AD36F914}"/>
    <cellStyle name="Heading 3 44" xfId="2463" xr:uid="{E4FB949B-E4BB-4DB8-B39B-50933DBA5329}"/>
    <cellStyle name="Heading 3 45" xfId="2464" xr:uid="{A2AB1974-27FC-46A2-AF45-ED9105BFA1BD}"/>
    <cellStyle name="Heading 3 46" xfId="2465" xr:uid="{46D2A80C-97D1-4AA1-844D-1E4E504F4266}"/>
    <cellStyle name="Heading 3 47" xfId="2466" xr:uid="{84002CA0-1D23-4129-B08C-8D8427EF7B71}"/>
    <cellStyle name="Heading 3 48" xfId="2467" xr:uid="{DA9B0F37-2C5B-44E6-BE4D-D0A583947416}"/>
    <cellStyle name="Heading 3 5" xfId="2468" xr:uid="{CB7D374F-A088-45D8-8D23-143486D369CE}"/>
    <cellStyle name="Heading 3 6" xfId="2469" xr:uid="{1446B706-8827-4DE5-81A8-90607532B9DC}"/>
    <cellStyle name="Heading 3 7" xfId="2470" xr:uid="{10E7941F-0D75-4D3C-A242-6CB516C56D16}"/>
    <cellStyle name="Heading 3 8" xfId="2471" xr:uid="{09725867-228F-43EC-A664-E8A311011751}"/>
    <cellStyle name="Heading 3 9" xfId="2472" xr:uid="{7EFA999C-1519-4645-B7CA-57202AA79CF6}"/>
    <cellStyle name="Heading 4 10" xfId="2473" xr:uid="{71961607-9723-4CA9-BC91-FC210D9F77D0}"/>
    <cellStyle name="Heading 4 11" xfId="2474" xr:uid="{8B267A15-887F-453F-9B05-1F1FB67C0566}"/>
    <cellStyle name="Heading 4 12" xfId="2475" xr:uid="{1F46119A-D4B9-412B-97CF-4730C710821A}"/>
    <cellStyle name="Heading 4 13" xfId="2476" xr:uid="{C7457ADA-DE62-47F2-9FED-7A3686D51F77}"/>
    <cellStyle name="Heading 4 14" xfId="2477" xr:uid="{9DD68B8E-50E0-498E-A350-648461396239}"/>
    <cellStyle name="Heading 4 15" xfId="2478" xr:uid="{9B1789EC-F938-46BA-8030-F22C0371E112}"/>
    <cellStyle name="Heading 4 16" xfId="2479" xr:uid="{8A376E3D-8345-412B-9F16-F0D99C471622}"/>
    <cellStyle name="Heading 4 17" xfId="2480" xr:uid="{4BCC9301-388B-4007-9749-774FFE571D31}"/>
    <cellStyle name="Heading 4 18" xfId="2481" xr:uid="{5CCE8B56-92A1-43B3-89FA-E7DD1D1CEEF4}"/>
    <cellStyle name="Heading 4 19" xfId="2482" xr:uid="{6195CBFF-5F1E-4256-AE12-E5B7C43899A0}"/>
    <cellStyle name="Heading 4 2" xfId="2483" xr:uid="{7C0B3C62-B882-4C1E-A59F-81529C5E44BF}"/>
    <cellStyle name="Heading 4 2 2" xfId="2484" xr:uid="{593B5459-ED16-4617-A1FC-07049D471BBA}"/>
    <cellStyle name="Heading 4 2 3" xfId="2485" xr:uid="{71E270F5-657B-4385-8CB9-AFA7117529FF}"/>
    <cellStyle name="Heading 4 2 4" xfId="2486" xr:uid="{2592114C-A163-4CB7-AFFB-539728D361B1}"/>
    <cellStyle name="Heading 4 2 5" xfId="2487" xr:uid="{85D52A88-71A7-4F55-BB17-03C29CE71D4D}"/>
    <cellStyle name="Heading 4 2 6" xfId="2488" xr:uid="{13065BC6-E5CC-441D-B078-6A4E169F1242}"/>
    <cellStyle name="Heading 4 2 7" xfId="2489" xr:uid="{3DBD3808-6F20-4F51-93C7-45BDE04B15DD}"/>
    <cellStyle name="Heading 4 2 8" xfId="2490" xr:uid="{288DC916-1C4C-427A-A6F1-A841C0B05AD6}"/>
    <cellStyle name="Heading 4 20" xfId="2491" xr:uid="{AA88A8C2-A88B-419B-8A8C-39205F16B8A5}"/>
    <cellStyle name="Heading 4 21" xfId="2492" xr:uid="{6D0E711C-3269-4801-8B97-893D51AE7AB0}"/>
    <cellStyle name="Heading 4 22" xfId="2493" xr:uid="{C6853A25-682D-4F16-A796-D2C145EE3590}"/>
    <cellStyle name="Heading 4 23" xfId="2494" xr:uid="{BC70E733-29E2-45CC-BE3D-8CE9F93FDF92}"/>
    <cellStyle name="Heading 4 24" xfId="2495" xr:uid="{24839E5F-8DE8-4B52-8F05-E31BB189C0C3}"/>
    <cellStyle name="Heading 4 25" xfId="2496" xr:uid="{84F0B25D-B10A-4F04-A1E9-108D9FFEFA13}"/>
    <cellStyle name="Heading 4 26" xfId="2497" xr:uid="{40DD135D-64F2-4771-9BB6-FAC9F132ACD9}"/>
    <cellStyle name="Heading 4 27" xfId="2498" xr:uid="{16275E5F-2709-4A8E-8CD4-CA6887DD0100}"/>
    <cellStyle name="Heading 4 28" xfId="2499" xr:uid="{DA2371B9-96A3-4E0A-9E15-E4E69CB442A7}"/>
    <cellStyle name="Heading 4 29" xfId="2500" xr:uid="{CAE88D6C-8FC1-42D6-BE3F-CEA60E0E18EB}"/>
    <cellStyle name="Heading 4 3" xfId="2501" xr:uid="{541155ED-B26C-47A5-818B-D88E96EC07D8}"/>
    <cellStyle name="Heading 4 30" xfId="2502" xr:uid="{EF52FE53-76FE-415B-A2A1-8F409070C7EC}"/>
    <cellStyle name="Heading 4 31" xfId="2503" xr:uid="{658E225E-CAF5-427C-854E-0EEA1321C39B}"/>
    <cellStyle name="Heading 4 32" xfId="2504" xr:uid="{E2792C5D-FA2F-420F-9088-2724313EE581}"/>
    <cellStyle name="Heading 4 33" xfId="2505" xr:uid="{1F984AC1-C2B3-41B2-8B8C-666FB3E98D3D}"/>
    <cellStyle name="Heading 4 34" xfId="2506" xr:uid="{94747FF8-CD47-44FC-9673-DF6B97EDDD08}"/>
    <cellStyle name="Heading 4 35" xfId="2507" xr:uid="{9E7F1FDA-A523-4D31-93FD-71FC4DB4E2E2}"/>
    <cellStyle name="Heading 4 36" xfId="2508" xr:uid="{BF94C030-EBEE-429E-8F3C-2CB3264C1E2B}"/>
    <cellStyle name="Heading 4 37" xfId="2509" xr:uid="{C0ACA51D-1C4A-4766-92B5-7603BD164F92}"/>
    <cellStyle name="Heading 4 38" xfId="2510" xr:uid="{218B02F4-676A-4903-9184-FF2D732B630E}"/>
    <cellStyle name="Heading 4 39" xfId="2511" xr:uid="{4AFCF49E-620E-4022-996B-D357F1267880}"/>
    <cellStyle name="Heading 4 4" xfId="2512" xr:uid="{AE170A4B-3BD2-41F2-904E-971AC119176D}"/>
    <cellStyle name="Heading 4 40" xfId="2513" xr:uid="{85AF8950-5291-42E4-B71B-4BF90363DE1F}"/>
    <cellStyle name="Heading 4 41" xfId="2514" xr:uid="{A124003E-E5A8-4E0D-810C-262676DE69BE}"/>
    <cellStyle name="Heading 4 42" xfId="2515" xr:uid="{0BC782B0-51C6-4B8C-BAF0-A7050CC12F37}"/>
    <cellStyle name="Heading 4 43" xfId="2516" xr:uid="{B6B32AD1-3D74-4102-B944-B6D020878F4D}"/>
    <cellStyle name="Heading 4 44" xfId="2517" xr:uid="{18CD167B-38ED-4BA7-9D4F-7B3797A04ADE}"/>
    <cellStyle name="Heading 4 45" xfId="2518" xr:uid="{73F1065F-E804-404F-9D1D-81CA18FA8656}"/>
    <cellStyle name="Heading 4 46" xfId="2519" xr:uid="{74234E9E-6FB2-4594-89C0-349465DABB25}"/>
    <cellStyle name="Heading 4 47" xfId="2520" xr:uid="{D23F9A72-7D80-492C-A6F4-B317733EAC47}"/>
    <cellStyle name="Heading 4 48" xfId="2521" xr:uid="{97944D48-F083-4F40-975D-1FBD5FFFA306}"/>
    <cellStyle name="Heading 4 5" xfId="2522" xr:uid="{2BD78444-164C-4E0C-937A-09BC638A55F8}"/>
    <cellStyle name="Heading 4 6" xfId="2523" xr:uid="{41220C85-17CB-4825-9C99-55739ACFFB70}"/>
    <cellStyle name="Heading 4 7" xfId="2524" xr:uid="{AB955313-7DA3-48BE-8EF6-44C7AFFB8777}"/>
    <cellStyle name="Heading 4 8" xfId="2525" xr:uid="{D1D031FA-AEB2-4FB1-89E6-1D169E9358FA}"/>
    <cellStyle name="Heading 4 9" xfId="2526" xr:uid="{30C59706-FE56-4C3B-AF47-B05CE0B480C5}"/>
    <cellStyle name="Hyperlink 2" xfId="36" xr:uid="{999BBA86-59D5-4815-95B7-7C64989C88CE}"/>
    <cellStyle name="imf-one decimal" xfId="2527" xr:uid="{C1ADD765-1550-48EA-BC0C-77727898C501}"/>
    <cellStyle name="imf-zero decimal" xfId="2528" xr:uid="{A8901517-7EB3-410A-841B-4D5C191FA149}"/>
    <cellStyle name="Input 10" xfId="2529" xr:uid="{9934AA1C-13D9-4895-8629-EB7F9339A0C0}"/>
    <cellStyle name="Input 11" xfId="2530" xr:uid="{CA937287-4637-4D58-A772-4A20E1367DBE}"/>
    <cellStyle name="Input 12" xfId="2531" xr:uid="{118C27CD-719A-47FF-B0B5-33738ED25F14}"/>
    <cellStyle name="Input 13" xfId="2532" xr:uid="{BE2F8E0B-3B3B-4B37-9890-F9FC22E56A42}"/>
    <cellStyle name="Input 14" xfId="2533" xr:uid="{6851115D-39F9-4A67-A393-EA69EE8B7156}"/>
    <cellStyle name="Input 15" xfId="2534" xr:uid="{3A83E177-17EC-4841-ABB4-56FCF8C6323B}"/>
    <cellStyle name="Input 16" xfId="2535" xr:uid="{499BB904-8FF1-4E8E-BDEE-8DBB7296F3EC}"/>
    <cellStyle name="Input 17" xfId="2536" xr:uid="{A92BD772-BC30-409B-B9CB-56E2FA51EB35}"/>
    <cellStyle name="Input 18" xfId="2537" xr:uid="{9588672D-DB4F-4598-80E4-0FD6E9960E08}"/>
    <cellStyle name="Input 19" xfId="2538" xr:uid="{4D7FDCBB-29AA-4B65-B186-E8F2D058EE47}"/>
    <cellStyle name="Input 2" xfId="2539" xr:uid="{9BE37741-9F1E-4A2D-82CC-BBC05D7C469A}"/>
    <cellStyle name="Input 2 2" xfId="2540" xr:uid="{C601BF05-15B4-4606-B395-ED91484ED360}"/>
    <cellStyle name="Input 2 3" xfId="2541" xr:uid="{8B510FE5-B4D5-49EA-A6E1-CA5F794A0CAF}"/>
    <cellStyle name="Input 2 4" xfId="2542" xr:uid="{295AD470-8FD3-4FEF-AA49-830EACBB2DB4}"/>
    <cellStyle name="Input 2 5" xfId="2543" xr:uid="{4DC780DC-7332-4759-A0B0-67D3430DDEA5}"/>
    <cellStyle name="Input 2 6" xfId="2544" xr:uid="{802AA213-CA2D-418A-88A0-944756790145}"/>
    <cellStyle name="Input 2 7" xfId="2545" xr:uid="{F8A99E10-190B-45EC-ABD5-403D8E57498C}"/>
    <cellStyle name="Input 2 8" xfId="2546" xr:uid="{874E0B6C-20F7-4610-B3F2-E34A0DF7E241}"/>
    <cellStyle name="Input 20" xfId="2547" xr:uid="{30CCD86F-5819-48D5-A2B9-12F08FCF31BB}"/>
    <cellStyle name="Input 21" xfId="2548" xr:uid="{749537C3-2213-4C5C-9C80-8C85B8CB4FD3}"/>
    <cellStyle name="Input 22" xfId="2549" xr:uid="{BEE1ED45-CC0F-4383-9DF4-D8130AD76159}"/>
    <cellStyle name="Input 23" xfId="2550" xr:uid="{078176A9-EF4B-4A5B-A360-8585F8D5EF56}"/>
    <cellStyle name="Input 24" xfId="2551" xr:uid="{E27F055E-71D8-423E-994C-428218A79AC2}"/>
    <cellStyle name="Input 25" xfId="2552" xr:uid="{EE293986-7A77-466B-8255-53C4663206DC}"/>
    <cellStyle name="Input 26" xfId="2553" xr:uid="{CDF7B7DD-0807-4721-9B73-6A77058CFFC8}"/>
    <cellStyle name="Input 27" xfId="2554" xr:uid="{10EBF7F4-5E71-47F2-899D-6473D65B1F11}"/>
    <cellStyle name="Input 28" xfId="2555" xr:uid="{853F85D2-BAE0-41F3-8699-0C803A9E76FB}"/>
    <cellStyle name="Input 29" xfId="2556" xr:uid="{B3F4A67B-EFA6-4306-B49C-364C0904DF7F}"/>
    <cellStyle name="Input 3" xfId="2557" xr:uid="{8FB11412-F650-454D-AEAF-CD66C7EF689D}"/>
    <cellStyle name="Input 30" xfId="2558" xr:uid="{780EC886-BD02-41B9-AD02-969C1F413A29}"/>
    <cellStyle name="Input 31" xfId="2559" xr:uid="{891E84FD-2F67-41A6-8A37-2015342A4BB1}"/>
    <cellStyle name="Input 32" xfId="2560" xr:uid="{D52C53E5-BCFE-43A6-AEA7-117207594F0E}"/>
    <cellStyle name="Input 33" xfId="2561" xr:uid="{50550526-F069-4E60-8E63-BD77D3789BFC}"/>
    <cellStyle name="Input 34" xfId="2562" xr:uid="{16A8F655-EFD2-4DD1-A736-69467F51A19B}"/>
    <cellStyle name="Input 35" xfId="2563" xr:uid="{BE548B85-4DA4-4F51-8D5D-E1F7C5E41DFC}"/>
    <cellStyle name="Input 36" xfId="2564" xr:uid="{0FD67B62-46A8-44D9-9E61-81B07CA9AF41}"/>
    <cellStyle name="Input 37" xfId="2565" xr:uid="{9B7F1205-FFDE-45C7-91A9-261430D77676}"/>
    <cellStyle name="Input 38" xfId="2566" xr:uid="{AED14B38-AE61-4EA7-8319-4E96AE172F5F}"/>
    <cellStyle name="Input 39" xfId="2567" xr:uid="{9C52B322-FD74-4A0D-A2EF-0921AFC505F5}"/>
    <cellStyle name="Input 4" xfId="2568" xr:uid="{B4A8C5B7-AB96-413A-BFBC-41E32C708FCA}"/>
    <cellStyle name="Input 40" xfId="2569" xr:uid="{0C9158AD-0761-474D-AE7D-0055E84B11D4}"/>
    <cellStyle name="Input 41" xfId="2570" xr:uid="{59A361CD-1D7F-4DE5-952B-B8224E17AD13}"/>
    <cellStyle name="Input 42" xfId="2571" xr:uid="{ED190347-94CB-4542-B21D-A644DA0C7CF7}"/>
    <cellStyle name="Input 43" xfId="2572" xr:uid="{FC373BD3-FA83-4D41-B46D-0C1A2C9BF710}"/>
    <cellStyle name="Input 44" xfId="2573" xr:uid="{127E1186-1A6B-4EBF-A4DE-C0E50A584A72}"/>
    <cellStyle name="Input 45" xfId="2574" xr:uid="{A36214BB-2920-457D-BAF1-A5147DA9A1C5}"/>
    <cellStyle name="Input 46" xfId="2575" xr:uid="{68F74161-48B3-48D1-88A1-B422BEFD6A9F}"/>
    <cellStyle name="Input 47" xfId="2576" xr:uid="{22649912-927E-447B-8467-5FC8DF03CA02}"/>
    <cellStyle name="Input 48" xfId="2577" xr:uid="{56415BCE-87D7-4F54-A993-895C4DE67D48}"/>
    <cellStyle name="Input 5" xfId="2578" xr:uid="{651731E9-88B1-4742-ACE0-E12152F32B61}"/>
    <cellStyle name="Input 6" xfId="2579" xr:uid="{A5554348-80F4-4CC2-B687-50D5ADC349A0}"/>
    <cellStyle name="Input 7" xfId="2580" xr:uid="{AE611D30-43EC-496B-B9B3-9C7749C7AA65}"/>
    <cellStyle name="Input 8" xfId="2581" xr:uid="{A89DEE9E-ADD9-49A4-B5D5-73962A3A1A86}"/>
    <cellStyle name="Input 9" xfId="2582" xr:uid="{B7F40B66-0129-4BAC-B4C1-9968A3BF1C18}"/>
    <cellStyle name="Lien hypertexte" xfId="2583" xr:uid="{C1B8B816-2F6B-4463-B764-C09D64E4E149}"/>
    <cellStyle name="Lien hypertexte visité" xfId="2584" xr:uid="{22FB8B8C-849F-48F9-9655-44C766F53EE6}"/>
    <cellStyle name="Lien hypertexte_CivMon" xfId="2585" xr:uid="{3FEB5E64-48F1-4F0D-9B31-DD3E467D99B2}"/>
    <cellStyle name="Linked Cell 10" xfId="2586" xr:uid="{7BF2532B-1832-449D-A9D7-BF3ACD116662}"/>
    <cellStyle name="Linked Cell 11" xfId="2587" xr:uid="{4AF1C47D-3538-4553-A38D-A5DF198DB7E7}"/>
    <cellStyle name="Linked Cell 12" xfId="2588" xr:uid="{3774BB17-C8A6-4431-A07B-16C1F8DBCD99}"/>
    <cellStyle name="Linked Cell 13" xfId="2589" xr:uid="{DF5CCC18-4A49-4C09-8A5E-FB3A5EF3A75A}"/>
    <cellStyle name="Linked Cell 14" xfId="2590" xr:uid="{8F17CAD0-7C80-4B11-884A-034CDF48FFA4}"/>
    <cellStyle name="Linked Cell 15" xfId="2591" xr:uid="{B203CFD3-9C5D-476E-AC05-94EC396DC833}"/>
    <cellStyle name="Linked Cell 16" xfId="2592" xr:uid="{AA4D7B4F-1E8D-4466-B239-8B06BE422D18}"/>
    <cellStyle name="Linked Cell 17" xfId="2593" xr:uid="{7831BD3F-77F6-46C5-94B2-4CC25A4A56E8}"/>
    <cellStyle name="Linked Cell 18" xfId="2594" xr:uid="{C50D658A-1EA9-44B7-980F-D6CD3DD259ED}"/>
    <cellStyle name="Linked Cell 19" xfId="2595" xr:uid="{87A4EDDE-012E-4942-9214-68632A717415}"/>
    <cellStyle name="Linked Cell 2" xfId="2596" xr:uid="{3EED9A26-1927-465F-B86D-0A386E0CCC92}"/>
    <cellStyle name="Linked Cell 2 2" xfId="2597" xr:uid="{4C228E83-46E5-45A6-B22F-9EF703F7A8D8}"/>
    <cellStyle name="Linked Cell 2 3" xfId="2598" xr:uid="{83CA6C30-9B85-4A5D-B953-72406D71EDB4}"/>
    <cellStyle name="Linked Cell 2 4" xfId="2599" xr:uid="{8B904411-53A7-4F0D-8860-F173753BF182}"/>
    <cellStyle name="Linked Cell 2 5" xfId="2600" xr:uid="{3817282A-90C9-46A4-94FB-60C2E33E7284}"/>
    <cellStyle name="Linked Cell 2 6" xfId="2601" xr:uid="{F2046DB9-BFEC-4DF2-A324-222D988F2B93}"/>
    <cellStyle name="Linked Cell 2 7" xfId="2602" xr:uid="{82663F7F-960D-49A3-A9BC-2AA1B66F7FD7}"/>
    <cellStyle name="Linked Cell 2 8" xfId="2603" xr:uid="{5F2E49A8-AB43-4C4E-B7E6-87E42676BDCD}"/>
    <cellStyle name="Linked Cell 20" xfId="2604" xr:uid="{872BF01D-C860-4E23-8439-A4737005EE40}"/>
    <cellStyle name="Linked Cell 21" xfId="2605" xr:uid="{38896B0F-6920-4B67-855A-D0FF15546588}"/>
    <cellStyle name="Linked Cell 22" xfId="2606" xr:uid="{81B1C426-D647-425A-B65D-608353A6D1BA}"/>
    <cellStyle name="Linked Cell 23" xfId="2607" xr:uid="{CEBC4447-D13F-4644-8180-ADF9292D6720}"/>
    <cellStyle name="Linked Cell 24" xfId="2608" xr:uid="{BDE5B1B9-C793-479B-9298-8C55B253CBB4}"/>
    <cellStyle name="Linked Cell 25" xfId="2609" xr:uid="{8FC05369-E5E4-4AF4-9737-2583BA1F2C5C}"/>
    <cellStyle name="Linked Cell 26" xfId="2610" xr:uid="{2F18A850-C0F0-4CB1-B2F0-F7D68951B78F}"/>
    <cellStyle name="Linked Cell 27" xfId="2611" xr:uid="{CBF72689-83CF-4CD0-9213-B2B596358DD8}"/>
    <cellStyle name="Linked Cell 28" xfId="2612" xr:uid="{245DCD72-DA79-4C66-994B-E704ACCFC5E0}"/>
    <cellStyle name="Linked Cell 29" xfId="2613" xr:uid="{42E90F17-BCFC-41EE-BBAE-B29EFD13A488}"/>
    <cellStyle name="Linked Cell 3" xfId="2614" xr:uid="{8AAAB26C-ED71-4909-A62A-F4C1383FAF4B}"/>
    <cellStyle name="Linked Cell 30" xfId="2615" xr:uid="{DA87B1EB-E070-4A2F-AB11-C4BBFA817C23}"/>
    <cellStyle name="Linked Cell 31" xfId="2616" xr:uid="{7A7A349D-10C4-46C5-9716-535C6D8B4BE8}"/>
    <cellStyle name="Linked Cell 32" xfId="2617" xr:uid="{B67D345F-BBE8-4CD8-956C-E013FE32F28E}"/>
    <cellStyle name="Linked Cell 33" xfId="2618" xr:uid="{FCDB0FEF-EF52-4CBE-84BF-2D654EB0C19B}"/>
    <cellStyle name="Linked Cell 34" xfId="2619" xr:uid="{2B09E740-1AEF-458D-9DA6-A859DFCB6A38}"/>
    <cellStyle name="Linked Cell 35" xfId="2620" xr:uid="{3D4AF6EF-8EF5-4DC3-A264-6DCF7B6F3F47}"/>
    <cellStyle name="Linked Cell 36" xfId="2621" xr:uid="{BD0B6E7E-0738-43D4-9257-E71D2143B761}"/>
    <cellStyle name="Linked Cell 37" xfId="2622" xr:uid="{3074E3AB-347E-4A7A-A3C7-50AF0865AC2E}"/>
    <cellStyle name="Linked Cell 38" xfId="2623" xr:uid="{C759C97E-7D98-46E7-A3BA-F900864BF897}"/>
    <cellStyle name="Linked Cell 39" xfId="2624" xr:uid="{1E74A6F1-647F-402D-9F57-913A3E561697}"/>
    <cellStyle name="Linked Cell 4" xfId="2625" xr:uid="{3902923E-2733-4953-9A6F-0DA682707A14}"/>
    <cellStyle name="Linked Cell 40" xfId="2626" xr:uid="{6E0C5A66-E811-47A1-8D33-8C461202989A}"/>
    <cellStyle name="Linked Cell 41" xfId="2627" xr:uid="{08F8F707-A77B-4730-9F9F-D2890C01634C}"/>
    <cellStyle name="Linked Cell 42" xfId="2628" xr:uid="{DB46A4A8-B1F9-457C-9FAE-960ADB9E9FD8}"/>
    <cellStyle name="Linked Cell 43" xfId="2629" xr:uid="{7E1E4670-F20B-46B7-A1F2-C93244337028}"/>
    <cellStyle name="Linked Cell 44" xfId="2630" xr:uid="{2C1F5D09-9519-4241-B8BF-48AB03DFFC80}"/>
    <cellStyle name="Linked Cell 45" xfId="2631" xr:uid="{7E067AB0-0BDB-41D9-B59B-78779AAC519F}"/>
    <cellStyle name="Linked Cell 46" xfId="2632" xr:uid="{620B9869-8B06-4579-A7F1-A9AFBD471793}"/>
    <cellStyle name="Linked Cell 47" xfId="2633" xr:uid="{F34259EB-DB99-4589-9D2D-1B4FD270C3B0}"/>
    <cellStyle name="Linked Cell 48" xfId="2634" xr:uid="{47B3FA86-60B0-4A30-8D97-195DB0B62F95}"/>
    <cellStyle name="Linked Cell 5" xfId="2635" xr:uid="{7724EDEC-56F0-4C1A-869B-2AED070A1632}"/>
    <cellStyle name="Linked Cell 6" xfId="2636" xr:uid="{23F675EC-C71D-4A02-844C-0A9E7F543AEB}"/>
    <cellStyle name="Linked Cell 7" xfId="2637" xr:uid="{7662313A-7723-42DB-9A32-FD9693C43F75}"/>
    <cellStyle name="Linked Cell 8" xfId="2638" xr:uid="{BDE3AA0F-8945-4C07-8AD7-BF61B41D9DB3}"/>
    <cellStyle name="Linked Cell 9" xfId="2639" xr:uid="{64A67648-7CEE-4273-95FF-7F21F0FE2B8C}"/>
    <cellStyle name="MacroCode" xfId="2640" xr:uid="{6AB338F3-33F6-4200-951C-2CB5AEE816BE}"/>
    <cellStyle name="Millares [0]_11.1.3. bis" xfId="2641" xr:uid="{A21DF682-BB8D-4081-8957-88D1E1D7C8DF}"/>
    <cellStyle name="Millares_11.1.3. bis" xfId="2642" xr:uid="{185FA111-E169-4116-9983-E72E32690AEC}"/>
    <cellStyle name="Milliers [0]_Annexe vf.xls Graphique 1" xfId="2643" xr:uid="{5BF2976A-DAE1-49B7-A820-FD26B50F7859}"/>
    <cellStyle name="Milliers_Annexe vf.xls Graphique 1" xfId="2644" xr:uid="{D3F3C071-A71A-4167-B899-B927BBBA6D19}"/>
    <cellStyle name="Moneda [0]_11.1.3. bis" xfId="2645" xr:uid="{64DF7048-37BF-4C56-B80C-9B72DF3ED1F3}"/>
    <cellStyle name="Moneda_11.1.3. bis" xfId="2646" xr:uid="{B2848730-8DDA-4317-AD56-88602DDB1D0F}"/>
    <cellStyle name="Monétaire [0]_Annexe vf.xls Graphique 1" xfId="2647" xr:uid="{87ABD3A8-69E3-4648-B277-E83B463D164F}"/>
    <cellStyle name="Monétaire_Annexe vf.xls Graphique 1" xfId="2648" xr:uid="{A38E38A5-2786-4721-9567-11455BFFD313}"/>
    <cellStyle name="Neutral 10" xfId="2649" xr:uid="{045D28EB-D4C3-4EA9-8017-6606872042F9}"/>
    <cellStyle name="Neutral 11" xfId="2650" xr:uid="{EF321498-CFDF-4BCF-BBAE-DC69F766A2D9}"/>
    <cellStyle name="Neutral 12" xfId="2651" xr:uid="{BC7AFD2A-32D1-496F-84DF-FE2579D30EB9}"/>
    <cellStyle name="Neutral 13" xfId="2652" xr:uid="{7921886D-E7BF-4BCD-9CB3-DF89E2509D35}"/>
    <cellStyle name="Neutral 14" xfId="2653" xr:uid="{C66CC2C7-57BB-4EDA-9DB5-AB84B4FFDB40}"/>
    <cellStyle name="Neutral 15" xfId="2654" xr:uid="{524154FF-9D80-4907-868E-6E3DAE736E18}"/>
    <cellStyle name="Neutral 16" xfId="2655" xr:uid="{43D97472-8037-4147-AE76-53F9DB08FA59}"/>
    <cellStyle name="Neutral 17" xfId="2656" xr:uid="{258E251D-FBA8-44B5-8F08-528448A5D6A5}"/>
    <cellStyle name="Neutral 18" xfId="2657" xr:uid="{B8BDE5ED-2AD2-4EB5-9861-8BCD1C85ECCC}"/>
    <cellStyle name="Neutral 19" xfId="2658" xr:uid="{C249E680-0D20-4FE5-A243-9C4F37A5250F}"/>
    <cellStyle name="Neutral 2" xfId="2659" xr:uid="{4DF16AAF-6A8C-4CDB-843B-AA2DC4CB6FFF}"/>
    <cellStyle name="Neutral 2 2" xfId="2660" xr:uid="{250FAAB1-D90E-41FB-82CA-EF6FB80626A5}"/>
    <cellStyle name="Neutral 2 3" xfId="2661" xr:uid="{906B62EB-CEE5-4963-8133-2587D35FF9CE}"/>
    <cellStyle name="Neutral 2 4" xfId="2662" xr:uid="{982C2047-5A4D-4FFB-82F8-653A523D4B76}"/>
    <cellStyle name="Neutral 2 5" xfId="2663" xr:uid="{0C5DD481-E0DC-4D04-B81F-254B8CBD2989}"/>
    <cellStyle name="Neutral 2 6" xfId="2664" xr:uid="{A53F9408-A0A3-4FA4-B24B-4EA5631C4DBC}"/>
    <cellStyle name="Neutral 2 7" xfId="2665" xr:uid="{E72E9237-C60E-4871-888E-D6DF999C0B03}"/>
    <cellStyle name="Neutral 2 8" xfId="2666" xr:uid="{6B157FCA-B94C-43D4-A1D5-62DCB805AFB9}"/>
    <cellStyle name="Neutral 20" xfId="2667" xr:uid="{A3DE8A14-0CA7-4392-9F3C-8119C062CDFA}"/>
    <cellStyle name="Neutral 21" xfId="2668" xr:uid="{DED670DF-224B-4F84-9C20-A6506A32FFCA}"/>
    <cellStyle name="Neutral 22" xfId="2669" xr:uid="{68E1EDF6-D561-49C1-97BF-1704F8A12209}"/>
    <cellStyle name="Neutral 23" xfId="2670" xr:uid="{89862C30-9541-4D72-AF49-54074C78289B}"/>
    <cellStyle name="Neutral 24" xfId="2671" xr:uid="{E46D1EF9-6DB9-4AFB-AE1D-E0A16BB7557E}"/>
    <cellStyle name="Neutral 25" xfId="2672" xr:uid="{0D787C92-14AD-4C13-BB49-7D9994E7B08B}"/>
    <cellStyle name="Neutral 26" xfId="2673" xr:uid="{3C4E9CC2-015B-4D59-B6FD-07A022747DD3}"/>
    <cellStyle name="Neutral 27" xfId="2674" xr:uid="{5FA52B8F-DAB6-4933-B6A6-6AAC730BE36B}"/>
    <cellStyle name="Neutral 28" xfId="2675" xr:uid="{C07E1F8A-BE4C-4328-8FF9-242BC9A8CE37}"/>
    <cellStyle name="Neutral 29" xfId="2676" xr:uid="{577EF498-45EE-4F9B-B77C-ACBC218596C5}"/>
    <cellStyle name="Neutral 3" xfId="2677" xr:uid="{0A39B9F4-9399-4517-9014-D8C0B5F21774}"/>
    <cellStyle name="Neutral 30" xfId="2678" xr:uid="{AFAFA666-5A47-4911-9E5E-1406E9985DDA}"/>
    <cellStyle name="Neutral 31" xfId="2679" xr:uid="{F3944FE3-50F2-4815-8E68-0030D1990CC5}"/>
    <cellStyle name="Neutral 32" xfId="2680" xr:uid="{A43A1C6F-3C0E-4A46-95AA-68E74AD3E92E}"/>
    <cellStyle name="Neutral 33" xfId="2681" xr:uid="{3AC9183C-F570-434F-9635-3C9CE12320B8}"/>
    <cellStyle name="Neutral 34" xfId="2682" xr:uid="{090C353C-A83F-4474-9E1E-F96F545AD77A}"/>
    <cellStyle name="Neutral 35" xfId="2683" xr:uid="{5D886195-3949-4428-8F6E-4F503577410D}"/>
    <cellStyle name="Neutral 36" xfId="2684" xr:uid="{DC546077-C577-4AF6-AAFC-96B854BF85EE}"/>
    <cellStyle name="Neutral 37" xfId="2685" xr:uid="{DF4C5CD4-AE9F-4F3D-A0FC-A574414CBDE6}"/>
    <cellStyle name="Neutral 38" xfId="2686" xr:uid="{29C4761B-BE70-4F72-A967-5AFAEA2C188E}"/>
    <cellStyle name="Neutral 39" xfId="2687" xr:uid="{135A40E9-B6F6-496C-BA0C-D0C62A1F0A78}"/>
    <cellStyle name="Neutral 4" xfId="2688" xr:uid="{29AE7CF3-9529-40B4-BD10-0A979F7124B6}"/>
    <cellStyle name="Neutral 40" xfId="2689" xr:uid="{2F95FE79-79FA-4A65-86C5-FFA5F57E570A}"/>
    <cellStyle name="Neutral 41" xfId="2690" xr:uid="{B7B66281-4E19-452E-B602-8CFDA5673DF6}"/>
    <cellStyle name="Neutral 42" xfId="2691" xr:uid="{3AC8985D-19FF-4E44-8958-AC41319A2BD2}"/>
    <cellStyle name="Neutral 43" xfId="2692" xr:uid="{76249862-12D8-4231-8A88-44E57CF9BF49}"/>
    <cellStyle name="Neutral 44" xfId="2693" xr:uid="{0AACF0BE-D825-4AFA-8E05-EAE32C16D4D7}"/>
    <cellStyle name="Neutral 45" xfId="2694" xr:uid="{0B229D8B-6443-4816-A233-45414ECE91E8}"/>
    <cellStyle name="Neutral 46" xfId="2695" xr:uid="{8AE8D6BB-EB8A-4F29-94BA-6533D7A21768}"/>
    <cellStyle name="Neutral 47" xfId="2696" xr:uid="{8385B020-3365-4C90-AE5F-0C9942D1ED51}"/>
    <cellStyle name="Neutral 48" xfId="2697" xr:uid="{CDF7570A-D6B3-410E-A51D-224A3268CF39}"/>
    <cellStyle name="Neutral 5" xfId="2698" xr:uid="{47388725-F475-4D7B-8FBF-347B061C3ABF}"/>
    <cellStyle name="Neutral 6" xfId="2699" xr:uid="{FBBBD1BA-45B8-4B73-BF07-D04FD147387A}"/>
    <cellStyle name="Neutral 7" xfId="2700" xr:uid="{E2C15176-0691-4ECE-9069-4D245493C6BC}"/>
    <cellStyle name="Neutral 8" xfId="2701" xr:uid="{1A7C4786-1D17-4FED-B285-AFDF3890D531}"/>
    <cellStyle name="Neutral 9" xfId="2702" xr:uid="{3B8FA44B-21F7-4999-8802-2E987DC9D15B}"/>
    <cellStyle name="Non défini" xfId="2703" xr:uid="{168EBFA6-DF2D-4B80-AB8D-E544ADB1EE86}"/>
    <cellStyle name="Normal" xfId="0" builtinId="0"/>
    <cellStyle name="Normal - Style1" xfId="2704" xr:uid="{72D894C4-07F4-43CA-8D5A-5EDAD5B610C4}"/>
    <cellStyle name="Normal 10" xfId="2705" xr:uid="{1328A657-A97F-48A4-B163-4226E395BEE0}"/>
    <cellStyle name="Normal 10 2" xfId="2706" xr:uid="{80924615-A62F-41F9-BC69-5483C73D175B}"/>
    <cellStyle name="Normal 10 2 2" xfId="2707" xr:uid="{0FD58CAB-59CF-4B3B-A8D0-136A3AAB6BD3}"/>
    <cellStyle name="Normal 10 2 3" xfId="2708" xr:uid="{A161AEC0-80AA-491D-AD50-5BCFB65E2C67}"/>
    <cellStyle name="Normal 10 3" xfId="2709" xr:uid="{44D9ABC3-D39C-4D90-9CA2-F106ED4F7CA5}"/>
    <cellStyle name="Normal 10 3 2" xfId="2710" xr:uid="{19CCE39E-0CD5-4AD1-BD7E-DBB67386972A}"/>
    <cellStyle name="Normal 10 3 2 2" xfId="8119" xr:uid="{B40CFC67-56FF-4701-B418-3D67D7B35CCC}"/>
    <cellStyle name="Normal 10 3 2 3" xfId="8294" xr:uid="{098C10B2-1292-4EF5-AA7D-81005A8CB0D7}"/>
    <cellStyle name="Normal 10 3 3" xfId="8118" xr:uid="{C21B2147-5F6B-4321-8972-5AC72D48F7F8}"/>
    <cellStyle name="Normal 10 3 4" xfId="8293" xr:uid="{BE6B2166-3662-4DD2-A36B-8A0576739CF4}"/>
    <cellStyle name="Normal 10 4" xfId="2711" xr:uid="{0610B454-4A4C-4AA5-A292-7AEC27D2531C}"/>
    <cellStyle name="Normal 10 4 2" xfId="8120" xr:uid="{CEF66EA9-5307-49A0-982B-AF20DC84AB63}"/>
    <cellStyle name="Normal 10 4 3" xfId="8295" xr:uid="{25F4257D-304C-4412-A980-47F7B37D54E8}"/>
    <cellStyle name="Normal 100" xfId="2712" xr:uid="{DE174E63-BFFC-45A3-B1F2-F64FA3352992}"/>
    <cellStyle name="Normal 101" xfId="2713" xr:uid="{7BD099EA-DB40-4948-B7E7-50499FCB0307}"/>
    <cellStyle name="Normal 102" xfId="2714" xr:uid="{42F6A483-939F-4BF5-8DB6-FAF96116A04C}"/>
    <cellStyle name="Normal 103" xfId="2715" xr:uid="{5BE2DBD5-CABC-485A-B592-5969459AD47C}"/>
    <cellStyle name="Normal 104" xfId="2716" xr:uid="{31D3810E-8130-4C3F-85E4-11D49308D462}"/>
    <cellStyle name="Normal 105" xfId="2717" xr:uid="{8879B88C-4D81-41C2-8014-B34A4795CB45}"/>
    <cellStyle name="Normal 106" xfId="2718" xr:uid="{175C7D71-9EE0-4EEA-AF8D-C3E926EB4C0C}"/>
    <cellStyle name="Normal 107" xfId="2719" xr:uid="{F72DB64E-2BC3-4134-A468-661C71FD2C62}"/>
    <cellStyle name="Normal 108" xfId="2720" xr:uid="{DDEC6A82-B761-4A93-B12A-C47F38B58D10}"/>
    <cellStyle name="Normal 109" xfId="2721" xr:uid="{DF6D1E6E-D755-43CB-B052-05CDDD90633D}"/>
    <cellStyle name="Normal 11" xfId="2722" xr:uid="{3AAD80A1-B2F0-44CD-8ED0-C34FE0406F37}"/>
    <cellStyle name="Normal 11 10" xfId="2723" xr:uid="{C2CFB955-DE77-4C1B-91B0-9E0EFAFBD956}"/>
    <cellStyle name="Normal 11 11" xfId="2724" xr:uid="{120BB089-6328-4747-8907-63C9C90231C8}"/>
    <cellStyle name="Normal 11 12" xfId="2725" xr:uid="{57145745-9CB6-4F95-BF7B-2D95BD4EA74D}"/>
    <cellStyle name="Normal 11 13" xfId="2726" xr:uid="{0238B035-6442-40E8-BAF4-12714534189A}"/>
    <cellStyle name="Normal 11 14" xfId="2727" xr:uid="{F07502F1-4305-4DC7-851C-1F947C6C560C}"/>
    <cellStyle name="Normal 11 15" xfId="2728" xr:uid="{4C4726F5-0177-4E7C-8A59-9E2663760030}"/>
    <cellStyle name="Normal 11 16" xfId="2729" xr:uid="{B5A3BDF7-A121-4BED-B44D-B11E9B5C49F5}"/>
    <cellStyle name="Normal 11 17" xfId="2730" xr:uid="{800B3F36-2D77-43A0-BDFF-0C922A3DCA7B}"/>
    <cellStyle name="Normal 11 18" xfId="2731" xr:uid="{1B849854-A45C-4631-B8CB-11CFBEA9483F}"/>
    <cellStyle name="Normal 11 18 2" xfId="8121" xr:uid="{8CCBB114-B2D8-4048-BAA5-2741A07484CD}"/>
    <cellStyle name="Normal 11 18 3" xfId="8296" xr:uid="{D7533BE7-34D5-44C6-BD69-5C9B73FA842B}"/>
    <cellStyle name="Normal 11 2" xfId="2732" xr:uid="{503EF1BF-8C42-43A9-A2F0-DAF920DA22FA}"/>
    <cellStyle name="Normal 11 2 10" xfId="2733" xr:uid="{71DFBB9B-E907-47D6-8DC8-2D96BEA92D1C}"/>
    <cellStyle name="Normal 11 2 10 2" xfId="8122" xr:uid="{2CAC9908-8C04-453A-BCCE-7A048AEAD2F7}"/>
    <cellStyle name="Normal 11 2 10 3" xfId="8297" xr:uid="{C434C85E-0817-45AC-B8F7-6B8ECC74FF6B}"/>
    <cellStyle name="Normal 11 2 2" xfId="2734" xr:uid="{76E82926-0D15-453D-A0B8-0C42C9C10801}"/>
    <cellStyle name="Normal 11 2 3" xfId="2735" xr:uid="{FA15978E-1CBE-4342-ABE8-D3D3AD826D4F}"/>
    <cellStyle name="Normal 11 2 4" xfId="2736" xr:uid="{812C354A-4809-4B15-ADA3-31C466B03124}"/>
    <cellStyle name="Normal 11 2 5" xfId="2737" xr:uid="{F0430B87-DBF6-41F8-90C5-06BE5E4888AD}"/>
    <cellStyle name="Normal 11 2 6" xfId="2738" xr:uid="{C5B6A5C9-D33E-478E-B154-1B28A0D1A78C}"/>
    <cellStyle name="Normal 11 2 7" xfId="2739" xr:uid="{7990FFBD-1E41-4198-9AD1-FF179824AA03}"/>
    <cellStyle name="Normal 11 2 8" xfId="2740" xr:uid="{B96A7D1E-0A24-429A-B953-FE6B87FCC344}"/>
    <cellStyle name="Normal 11 2 9" xfId="2741" xr:uid="{1E37096F-4596-46A6-8C39-BBD59E7BAC3D}"/>
    <cellStyle name="Normal 11 3" xfId="2742" xr:uid="{FB7511A5-F96F-4FEC-A86C-D31D17ABBBEA}"/>
    <cellStyle name="Normal 11 3 2" xfId="2743" xr:uid="{EDDA3C88-9220-46E7-BB58-BC0B5844A7D1}"/>
    <cellStyle name="Normal 11 3 3" xfId="2744" xr:uid="{E702D885-3D7D-4522-9D2C-C97729BCBE77}"/>
    <cellStyle name="Normal 11 3 4" xfId="2745" xr:uid="{15B32FB2-5E3D-4852-BD1A-23781C4FF77A}"/>
    <cellStyle name="Normal 11 3 5" xfId="2746" xr:uid="{828CF231-65A0-4B84-A668-A800554FB067}"/>
    <cellStyle name="Normal 11 3 6" xfId="2747" xr:uid="{90B7580F-3133-48E8-BE57-B7DF482545E1}"/>
    <cellStyle name="Normal 11 3 7" xfId="2748" xr:uid="{2391230C-94B7-43A3-AF6D-B63ADF831415}"/>
    <cellStyle name="Normal 11 3 8" xfId="2749" xr:uid="{97F96642-9B60-4FB9-A270-1E3266258E39}"/>
    <cellStyle name="Normal 11 3 9" xfId="2750" xr:uid="{6BB28A7A-39A7-46F3-8829-485B755527E1}"/>
    <cellStyle name="Normal 11 4" xfId="2751" xr:uid="{02CF1542-9712-4607-A22D-3E6D6DC966E8}"/>
    <cellStyle name="Normal 11 4 2" xfId="2752" xr:uid="{9FA3297A-BC34-42D7-90ED-663E5DCECEE9}"/>
    <cellStyle name="Normal 11 4 3" xfId="2753" xr:uid="{A9E42BCD-D9D8-4C8C-93C6-7B1FC47C46F8}"/>
    <cellStyle name="Normal 11 4 4" xfId="2754" xr:uid="{359BA138-3E88-4B53-AC5B-9C97C84FDE62}"/>
    <cellStyle name="Normal 11 4 5" xfId="2755" xr:uid="{487A291E-4D1D-4E8B-AAA8-6376BDDEBD1D}"/>
    <cellStyle name="Normal 11 4 6" xfId="2756" xr:uid="{73C443D0-71F2-490C-A030-497CF67BBD56}"/>
    <cellStyle name="Normal 11 4 7" xfId="2757" xr:uid="{BC9CB602-8C92-4028-AD61-A54B42E69DAA}"/>
    <cellStyle name="Normal 11 4 8" xfId="2758" xr:uid="{D351A7CF-3666-4C0A-9F57-BA170DFBCD43}"/>
    <cellStyle name="Normal 11 4 9" xfId="2759" xr:uid="{817FD163-1D84-4036-82D8-1E6B7CD2EF44}"/>
    <cellStyle name="Normal 11 5" xfId="2760" xr:uid="{AB736A75-97CD-4079-AB20-7351C3F9E9A8}"/>
    <cellStyle name="Normal 11 5 2" xfId="2761" xr:uid="{5268FBFE-18E1-4C0F-82D2-76DF864E81D0}"/>
    <cellStyle name="Normal 11 5 3" xfId="2762" xr:uid="{32DC0858-3A64-4BFA-8253-D6D7DFDFA768}"/>
    <cellStyle name="Normal 11 5 4" xfId="2763" xr:uid="{6E2A08BE-BD9C-4E14-98EE-E0FE3906FCB2}"/>
    <cellStyle name="Normal 11 5 5" xfId="2764" xr:uid="{692128D4-48A2-4BB4-B389-6BCCFDCBE69F}"/>
    <cellStyle name="Normal 11 5 6" xfId="2765" xr:uid="{9DEC2EF9-F4FB-4A5B-900B-BCACB7EADBEF}"/>
    <cellStyle name="Normal 11 5 7" xfId="2766" xr:uid="{F36E81D8-7D4B-4E58-AABA-0A346D551F78}"/>
    <cellStyle name="Normal 11 5 8" xfId="2767" xr:uid="{D4325721-E899-43DF-9860-E2D171932C8F}"/>
    <cellStyle name="Normal 11 5 9" xfId="2768" xr:uid="{0907AB7A-1D36-40D7-AA54-E5337901E104}"/>
    <cellStyle name="Normal 11 6" xfId="2769" xr:uid="{85F7FC65-ED98-41F5-A346-05BA76667ADD}"/>
    <cellStyle name="Normal 11 6 2" xfId="2770" xr:uid="{44EE268B-04DA-4BFB-98AE-12810027B047}"/>
    <cellStyle name="Normal 11 6 3" xfId="2771" xr:uid="{7CA95760-F9D6-42C0-9A99-CC0A7EC8E92B}"/>
    <cellStyle name="Normal 11 6 4" xfId="2772" xr:uid="{327C7948-67F9-4F6B-9C72-62650EC7D412}"/>
    <cellStyle name="Normal 11 6 5" xfId="2773" xr:uid="{C496126E-5CEF-4B6A-BFCA-702136B0150A}"/>
    <cellStyle name="Normal 11 6 6" xfId="2774" xr:uid="{2982E4E7-71BA-45E3-B89B-8E2B8CCE11D7}"/>
    <cellStyle name="Normal 11 6 7" xfId="2775" xr:uid="{08683CDE-0F01-4CE6-AA91-7E670469168A}"/>
    <cellStyle name="Normal 11 6 8" xfId="2776" xr:uid="{53D8C6A9-E08E-4C28-ADBA-C7C3A2C39181}"/>
    <cellStyle name="Normal 11 6 9" xfId="2777" xr:uid="{78754358-8998-4994-A3F8-CB6A7EE9A5CE}"/>
    <cellStyle name="Normal 11 7" xfId="2778" xr:uid="{4FF2BE40-C3FC-4474-B02A-9D23D78BD828}"/>
    <cellStyle name="Normal 11 7 2" xfId="2779" xr:uid="{8060A995-9549-4D27-AA72-EB224E3117E4}"/>
    <cellStyle name="Normal 11 7 3" xfId="2780" xr:uid="{8E56F928-6F92-452B-9E39-372023B80938}"/>
    <cellStyle name="Normal 11 7 4" xfId="2781" xr:uid="{E54115A7-5C2F-49B6-A841-ABF2630D79CB}"/>
    <cellStyle name="Normal 11 7 5" xfId="2782" xr:uid="{581EE2E5-8CF6-4A84-9998-F3414D5B442B}"/>
    <cellStyle name="Normal 11 7 6" xfId="2783" xr:uid="{B0AFDCED-337D-4AB2-94F5-4AE7175BD392}"/>
    <cellStyle name="Normal 11 7 7" xfId="2784" xr:uid="{BC9E4B1F-ABB5-4B4E-85D9-1BE8E2DF36B0}"/>
    <cellStyle name="Normal 11 7 8" xfId="2785" xr:uid="{83753522-4EB7-4DAE-85A5-4E42441684DE}"/>
    <cellStyle name="Normal 11 7 9" xfId="2786" xr:uid="{645790C5-BFB7-46B9-AFA3-F0ABD94595A9}"/>
    <cellStyle name="Normal 11 8" xfId="2787" xr:uid="{AA8D8163-C53C-427C-9BA3-44D4BCD23920}"/>
    <cellStyle name="Normal 11 8 2" xfId="2788" xr:uid="{DD25C6F5-58AE-48CF-898B-C42F48AED114}"/>
    <cellStyle name="Normal 11 8 3" xfId="2789" xr:uid="{9AB5165D-3520-445C-81B4-6A035CD0CE20}"/>
    <cellStyle name="Normal 11 8 4" xfId="2790" xr:uid="{7C141C3C-D968-4FDE-82D5-39A72794B438}"/>
    <cellStyle name="Normal 11 8 5" xfId="2791" xr:uid="{278236DA-E11B-45C6-B2E4-08D470A69C93}"/>
    <cellStyle name="Normal 11 8 6" xfId="2792" xr:uid="{F504540E-5E48-440F-A962-4484DB2DD240}"/>
    <cellStyle name="Normal 11 8 7" xfId="2793" xr:uid="{3B291823-FC41-409F-BBF6-ED76D6CFF578}"/>
    <cellStyle name="Normal 11 8 8" xfId="2794" xr:uid="{F1D90C0C-70A9-406B-948C-169712DD590A}"/>
    <cellStyle name="Normal 11 8 9" xfId="2795" xr:uid="{72FB1D88-40BD-402C-B686-6EA12E5D94DD}"/>
    <cellStyle name="Normal 11 9" xfId="2796" xr:uid="{D3EB8C93-440A-406C-A28A-F0A9C0898099}"/>
    <cellStyle name="Normal 110" xfId="2797" xr:uid="{7D5D5DE0-D15D-4607-98D0-478C47957CA7}"/>
    <cellStyle name="Normal 111" xfId="2798" xr:uid="{96606923-B7BA-4A3E-8095-DCCEE8E08B53}"/>
    <cellStyle name="Normal 112" xfId="2799" xr:uid="{5924EDF2-0674-4443-BCB7-206E13EEF714}"/>
    <cellStyle name="Normal 113" xfId="2800" xr:uid="{421A0C83-39B2-4196-BBCB-C8CD272A3D67}"/>
    <cellStyle name="Normal 114" xfId="2801" xr:uid="{AF589EB0-E60F-4E0D-BD9D-55A38E062AB0}"/>
    <cellStyle name="Normal 115" xfId="2802" xr:uid="{178FC1D3-5FD4-4F14-A2B1-E4EE257121B1}"/>
    <cellStyle name="Normal 116" xfId="2803" xr:uid="{7E82EFDE-004A-46E7-8516-A52A476FE1CB}"/>
    <cellStyle name="Normal 117" xfId="2804" xr:uid="{33E6FC83-44D1-435E-8EED-89103EEF5766}"/>
    <cellStyle name="Normal 118" xfId="2805" xr:uid="{97AC069C-2F4F-4778-9393-B848A31CA8CA}"/>
    <cellStyle name="Normal 119" xfId="2806" xr:uid="{3ECDAA51-70CA-4357-8CFC-7F3FC31DF251}"/>
    <cellStyle name="Normal 12" xfId="2807" xr:uid="{C4E42972-4752-4A6D-B59E-521CD422956E}"/>
    <cellStyle name="Normal 12 10" xfId="2808" xr:uid="{6500D95B-955F-4731-96B9-4104B38125D3}"/>
    <cellStyle name="Normal 12 11" xfId="2809" xr:uid="{04B511C5-35C0-4D5F-8C2C-4E9521559B06}"/>
    <cellStyle name="Normal 12 12" xfId="2810" xr:uid="{CAA396A5-3838-4DD3-9D73-75CBDBBBA39C}"/>
    <cellStyle name="Normal 12 13" xfId="2811" xr:uid="{1E802B8B-9DA5-42CA-B6DD-3FAB6FC2375F}"/>
    <cellStyle name="Normal 12 14" xfId="2812" xr:uid="{C66302CB-99A5-4E25-B4FC-E3BFF4AE0ED3}"/>
    <cellStyle name="Normal 12 15" xfId="2813" xr:uid="{2B8AD488-8AC3-4AA0-8746-1F55CC4FF6A6}"/>
    <cellStyle name="Normal 12 16" xfId="2814" xr:uid="{97FE97D6-AF14-4BE7-B053-9F01B863800B}"/>
    <cellStyle name="Normal 12 17" xfId="2815" xr:uid="{0095BE44-374C-4709-8A05-9E4A1A3AD9A3}"/>
    <cellStyle name="Normal 12 17 2" xfId="8123" xr:uid="{58D1407D-194E-4FB8-9188-B12D80B180A2}"/>
    <cellStyle name="Normal 12 17 3" xfId="8298" xr:uid="{25542ABE-6297-4BA2-9D44-51471BCED763}"/>
    <cellStyle name="Normal 12 2" xfId="2816" xr:uid="{E8D8FCA8-1275-42B5-B9E1-024A8FFED63A}"/>
    <cellStyle name="Normal 12 2 2" xfId="2817" xr:uid="{A37BEC31-0D87-47E4-8697-B37EC0F4DE49}"/>
    <cellStyle name="Normal 12 2 3" xfId="2818" xr:uid="{4AE86FB9-128E-479E-87F3-8EF54160E75B}"/>
    <cellStyle name="Normal 12 2 4" xfId="2819" xr:uid="{07F24AFA-B037-457F-8EF0-929D5601C4AF}"/>
    <cellStyle name="Normal 12 2 5" xfId="2820" xr:uid="{1821A055-CAD1-440B-B9D3-482817986A90}"/>
    <cellStyle name="Normal 12 2 6" xfId="2821" xr:uid="{109E191F-E0BD-4B41-996E-FA41F7466100}"/>
    <cellStyle name="Normal 12 2 7" xfId="2822" xr:uid="{8FB68F69-5AA4-4099-AF7B-4687AABB6198}"/>
    <cellStyle name="Normal 12 2 8" xfId="2823" xr:uid="{8104FB93-3A3A-47F3-9E32-784C5C5E7971}"/>
    <cellStyle name="Normal 12 2 9" xfId="2824" xr:uid="{3F403620-1C94-4C05-9578-664394E6E564}"/>
    <cellStyle name="Normal 12 3" xfId="2825" xr:uid="{3A9C2F18-DB56-490F-815A-FD8BD8385A84}"/>
    <cellStyle name="Normal 12 3 2" xfId="2826" xr:uid="{7CE75A33-6A19-4284-B1CA-8BDE0E44EE5B}"/>
    <cellStyle name="Normal 12 3 3" xfId="2827" xr:uid="{83838A24-27D9-487A-B55A-DD371F0C87C2}"/>
    <cellStyle name="Normal 12 3 4" xfId="2828" xr:uid="{A23F8011-D910-4400-9DB3-50198CA921A3}"/>
    <cellStyle name="Normal 12 3 5" xfId="2829" xr:uid="{6E98282E-E0DE-4383-92E9-BDA96045EF1E}"/>
    <cellStyle name="Normal 12 3 6" xfId="2830" xr:uid="{4E8A06C1-A973-49D3-B22C-7A9270FB344D}"/>
    <cellStyle name="Normal 12 3 7" xfId="2831" xr:uid="{0F454B8F-089E-457E-A967-F57CEABBDF0D}"/>
    <cellStyle name="Normal 12 3 8" xfId="2832" xr:uid="{52202F31-9DAD-4CAB-AB24-A914CBE939D0}"/>
    <cellStyle name="Normal 12 3 9" xfId="2833" xr:uid="{629459DB-C1DB-4BBC-8711-E411BEBF2B21}"/>
    <cellStyle name="Normal 12 4" xfId="2834" xr:uid="{B6E2F1CC-56E2-4253-A520-21B4F7CBCF35}"/>
    <cellStyle name="Normal 12 4 2" xfId="2835" xr:uid="{39A39375-0C79-4F3D-B4A3-E26A655B3EC2}"/>
    <cellStyle name="Normal 12 4 3" xfId="2836" xr:uid="{ED34EC39-B8C2-47E7-992E-7C8F268F656C}"/>
    <cellStyle name="Normal 12 4 4" xfId="2837" xr:uid="{82DDC99B-6DBA-4D3D-8B78-6864EE1688E6}"/>
    <cellStyle name="Normal 12 4 5" xfId="2838" xr:uid="{EB88FF31-F65C-43C7-8181-C37AC4CAA8D1}"/>
    <cellStyle name="Normal 12 4 6" xfId="2839" xr:uid="{DC8247CA-930A-443F-B621-9D2A454B4542}"/>
    <cellStyle name="Normal 12 4 7" xfId="2840" xr:uid="{A0CD3CB2-2AA7-40EF-B962-6FC3B3C3B49E}"/>
    <cellStyle name="Normal 12 4 8" xfId="2841" xr:uid="{63A20DC8-6129-4D79-A328-BF3780DD8DAB}"/>
    <cellStyle name="Normal 12 4 9" xfId="2842" xr:uid="{31D12357-63BE-4A62-8A7E-2AF2B28DF0E2}"/>
    <cellStyle name="Normal 12 5" xfId="2843" xr:uid="{54744AFF-5A34-4939-B2E5-66244B065247}"/>
    <cellStyle name="Normal 12 5 2" xfId="2844" xr:uid="{3516E8AC-86AB-4771-8B2F-6245A4C21FFB}"/>
    <cellStyle name="Normal 12 5 3" xfId="2845" xr:uid="{91F87D60-1A4F-4679-AFE8-EBA9CB51D216}"/>
    <cellStyle name="Normal 12 5 4" xfId="2846" xr:uid="{CF2934EC-BDBA-41B1-AAA8-1AD31E82F5CB}"/>
    <cellStyle name="Normal 12 5 5" xfId="2847" xr:uid="{A1E08635-9484-4B42-9E56-BA1B79C19858}"/>
    <cellStyle name="Normal 12 5 6" xfId="2848" xr:uid="{E2F0FFCE-1537-4DA7-A458-F703FAA113DE}"/>
    <cellStyle name="Normal 12 5 7" xfId="2849" xr:uid="{6E92ECBA-4594-4EA0-89CB-E9C24A8721B2}"/>
    <cellStyle name="Normal 12 5 8" xfId="2850" xr:uid="{CC4CBD29-3954-4972-A017-7529E5B89715}"/>
    <cellStyle name="Normal 12 5 9" xfId="2851" xr:uid="{64F97478-6671-4973-BED2-71C1C6AC6B13}"/>
    <cellStyle name="Normal 12 6" xfId="2852" xr:uid="{B3121EA3-4CF2-45D1-AFDF-8D2B9EBEF1A7}"/>
    <cellStyle name="Normal 12 6 2" xfId="2853" xr:uid="{92DC266D-9040-497E-88A8-A6FB7E58B9FE}"/>
    <cellStyle name="Normal 12 6 3" xfId="2854" xr:uid="{870F1441-441B-46F3-A0B6-64563643950D}"/>
    <cellStyle name="Normal 12 6 4" xfId="2855" xr:uid="{E48C0B0C-6B2F-4614-A5C2-692B5566F4B9}"/>
    <cellStyle name="Normal 12 6 5" xfId="2856" xr:uid="{01EC2F19-4A69-4B5A-857B-32847FC53ED7}"/>
    <cellStyle name="Normal 12 6 6" xfId="2857" xr:uid="{A7845014-CFD0-474C-B7FF-1047CA0ECB42}"/>
    <cellStyle name="Normal 12 6 7" xfId="2858" xr:uid="{D0481B45-EF14-4E9E-BD10-B95CEAB9229A}"/>
    <cellStyle name="Normal 12 6 8" xfId="2859" xr:uid="{947BB0D1-15DC-4C32-AA76-99C4ED521956}"/>
    <cellStyle name="Normal 12 6 9" xfId="2860" xr:uid="{82A227BE-3C20-4593-85F1-FB25FFDA1C08}"/>
    <cellStyle name="Normal 12 7" xfId="2861" xr:uid="{CCA61307-0E62-49DC-9ABA-FBA9AA793870}"/>
    <cellStyle name="Normal 12 7 2" xfId="2862" xr:uid="{40391FF3-BF9D-4511-A310-E3CBE9734067}"/>
    <cellStyle name="Normal 12 7 3" xfId="2863" xr:uid="{FF975F1C-D35C-44C5-BA65-EF584CC6C86A}"/>
    <cellStyle name="Normal 12 7 4" xfId="2864" xr:uid="{8BC4FF0E-7CB3-46A9-AAFE-6BD14CFB267D}"/>
    <cellStyle name="Normal 12 7 5" xfId="2865" xr:uid="{EA714C10-AC57-47CA-8C46-08A5FCB437E9}"/>
    <cellStyle name="Normal 12 7 6" xfId="2866" xr:uid="{4BCC7DF3-598E-4BC1-BA7D-CF984753A14E}"/>
    <cellStyle name="Normal 12 7 7" xfId="2867" xr:uid="{FFE140E7-5046-48D8-92D6-87C1C4340667}"/>
    <cellStyle name="Normal 12 7 8" xfId="2868" xr:uid="{669E8354-8700-4FDE-A89A-390FD590BCD8}"/>
    <cellStyle name="Normal 12 7 9" xfId="2869" xr:uid="{AA663002-C7D7-4138-8CEF-6F864660AB9D}"/>
    <cellStyle name="Normal 12 8" xfId="2870" xr:uid="{865F344E-078F-4E10-8850-35AFD06173B9}"/>
    <cellStyle name="Normal 12 8 2" xfId="2871" xr:uid="{47ACCA93-D62B-4075-83A6-F11DA930BDB2}"/>
    <cellStyle name="Normal 12 8 3" xfId="2872" xr:uid="{2428C21B-58D5-4FE6-B26D-87794F13E942}"/>
    <cellStyle name="Normal 12 8 4" xfId="2873" xr:uid="{EC836567-A729-4F4A-8D4B-E2A88D64AD91}"/>
    <cellStyle name="Normal 12 8 5" xfId="2874" xr:uid="{3320AB4F-BAE5-4413-9F86-3C07063B8711}"/>
    <cellStyle name="Normal 12 8 6" xfId="2875" xr:uid="{32AF1F7E-0E31-4AF9-AE9F-FDEB306F4588}"/>
    <cellStyle name="Normal 12 8 7" xfId="2876" xr:uid="{1601B94D-273C-4B44-BD14-054595A54BCD}"/>
    <cellStyle name="Normal 12 8 8" xfId="2877" xr:uid="{5EE57626-A1F6-430A-898A-9F6A6137D85B}"/>
    <cellStyle name="Normal 12 8 9" xfId="2878" xr:uid="{C3185466-F3DE-4116-B0EC-69A3478015F6}"/>
    <cellStyle name="Normal 12 9" xfId="2879" xr:uid="{2B2B4128-E22A-439E-8945-7420A41FCE1E}"/>
    <cellStyle name="Normal 120" xfId="2880" xr:uid="{2CA800C2-41BB-461B-8D9B-FDDC5125E545}"/>
    <cellStyle name="Normal 121" xfId="2881" xr:uid="{19047014-1F61-4783-B236-EBFA12F01BEC}"/>
    <cellStyle name="Normal 122" xfId="2882" xr:uid="{D236CC5A-44B1-460D-A8E4-8BC2CEC8844C}"/>
    <cellStyle name="Normal 123" xfId="2883" xr:uid="{FE0F1EAA-F9B7-4074-AC37-76A6C935142D}"/>
    <cellStyle name="Normal 124" xfId="2884" xr:uid="{BD455335-7ED3-4366-BF90-354A93CA6B5A}"/>
    <cellStyle name="Normal 124 10" xfId="2885" xr:uid="{446E0787-CCC6-4BB8-B075-5F84714C6BFA}"/>
    <cellStyle name="Normal 124 11" xfId="2886" xr:uid="{DED1AC24-1D55-4669-84E8-C8995CAEF8B3}"/>
    <cellStyle name="Normal 124 12" xfId="2887" xr:uid="{4CE0286A-C759-40B8-A082-ADFB8CA73312}"/>
    <cellStyle name="Normal 124 13" xfId="2888" xr:uid="{D84335AA-1C20-477B-81D6-FECBBC65F505}"/>
    <cellStyle name="Normal 124 14" xfId="2889" xr:uid="{2E7C2831-1A96-4B2B-BF1A-993F5240DDEA}"/>
    <cellStyle name="Normal 124 15" xfId="2890" xr:uid="{FE957DBF-A2D7-462C-B54F-83433AE91743}"/>
    <cellStyle name="Normal 124 16" xfId="2891" xr:uid="{DEA9A026-412D-4622-9B0E-00C9CCF521C7}"/>
    <cellStyle name="Normal 124 17" xfId="2892" xr:uid="{4A9FDED9-82A8-4B94-8479-CF5490B031CF}"/>
    <cellStyle name="Normal 124 18" xfId="2893" xr:uid="{0B56F71D-C7F1-4029-A80C-FA1272F7AD8C}"/>
    <cellStyle name="Normal 124 19" xfId="2894" xr:uid="{5AF5E4DD-C640-4ED5-82BF-F370B7FC9EFC}"/>
    <cellStyle name="Normal 124 2" xfId="2895" xr:uid="{FB6B4D58-9783-41BD-BE21-F9BA16F5139E}"/>
    <cellStyle name="Normal 124 20" xfId="2896" xr:uid="{8964EABB-7F1E-4E4F-AA17-FB9F5D0E8771}"/>
    <cellStyle name="Normal 124 21" xfId="2897" xr:uid="{85AEC77E-B13B-4DC2-BAD5-0FBC775E6D19}"/>
    <cellStyle name="Normal 124 22" xfId="2898" xr:uid="{97597837-5072-49DD-B1E6-10E0ABF5834C}"/>
    <cellStyle name="Normal 124 23" xfId="2899" xr:uid="{76B7F5B8-CACD-408D-80BB-DD9D17BBEC15}"/>
    <cellStyle name="Normal 124 24" xfId="2900" xr:uid="{C653869D-41F6-469C-8381-043F0A18B555}"/>
    <cellStyle name="Normal 124 25" xfId="2901" xr:uid="{6896975F-3835-485A-9658-BE19233ACD17}"/>
    <cellStyle name="Normal 124 26" xfId="2902" xr:uid="{82FF2E58-AFA2-40A2-8077-B56B3B6E9AD4}"/>
    <cellStyle name="Normal 124 27" xfId="2903" xr:uid="{FE2DE905-FECC-4ABD-BEB2-D83BE668D33B}"/>
    <cellStyle name="Normal 124 28" xfId="2904" xr:uid="{270E15EE-23FB-4407-9BDC-57C08200045C}"/>
    <cellStyle name="Normal 124 3" xfId="2905" xr:uid="{00D45E64-6E3F-4861-AE65-016DBAC80FD8}"/>
    <cellStyle name="Normal 124 4" xfId="2906" xr:uid="{8B057975-3C5E-446A-94D1-E6ECD6DC5D9E}"/>
    <cellStyle name="Normal 124 5" xfId="2907" xr:uid="{360C34C9-6319-422A-80D2-E3C263C8C03D}"/>
    <cellStyle name="Normal 124 6" xfId="2908" xr:uid="{DB7AA589-1453-4D00-B32C-AC6D3F690A4B}"/>
    <cellStyle name="Normal 124 7" xfId="2909" xr:uid="{ED82D231-7BFD-48DA-966D-2079A07DF1E3}"/>
    <cellStyle name="Normal 124 8" xfId="2910" xr:uid="{F000CED3-A869-47A9-B56D-E9CFF470D780}"/>
    <cellStyle name="Normal 124 9" xfId="2911" xr:uid="{D33884D9-8742-4779-BD71-2221209EA78A}"/>
    <cellStyle name="Normal 125" xfId="2912" xr:uid="{C762178A-B4D7-4013-A885-640212C5231F}"/>
    <cellStyle name="Normal 126" xfId="2913" xr:uid="{244AD826-4DAD-40BB-8E95-84B2F4CD533B}"/>
    <cellStyle name="Normal 127" xfId="2914" xr:uid="{48DAC729-EF16-408E-B72F-10F45E11E794}"/>
    <cellStyle name="Normal 127 10" xfId="2915" xr:uid="{DEBB9AF6-7376-4A71-AB5A-939111938A3B}"/>
    <cellStyle name="Normal 127 11" xfId="2916" xr:uid="{374B4DD7-AF53-4EC3-AC53-C5BB0A1CD7ED}"/>
    <cellStyle name="Normal 127 12" xfId="2917" xr:uid="{117CA545-6024-44E3-8758-997B9B94C199}"/>
    <cellStyle name="Normal 127 13" xfId="2918" xr:uid="{3411F52A-F410-413C-B5BE-596121013EFF}"/>
    <cellStyle name="Normal 127 14" xfId="2919" xr:uid="{004F9C2A-C30A-4FC4-AC9E-A4485C4F5EB9}"/>
    <cellStyle name="Normal 127 15" xfId="2920" xr:uid="{42369DB2-5DE8-48BA-A557-4147AA93D2E2}"/>
    <cellStyle name="Normal 127 16" xfId="2921" xr:uid="{B4C0238A-F382-4DDF-B36F-13C124E411F5}"/>
    <cellStyle name="Normal 127 17" xfId="2922" xr:uid="{E8F7DEDB-7DD5-41BA-9CB6-40E494E60A27}"/>
    <cellStyle name="Normal 127 18" xfId="2923" xr:uid="{4F7AA017-138C-4166-998F-E4B4BC9F674D}"/>
    <cellStyle name="Normal 127 19" xfId="2924" xr:uid="{6B8B3BF2-FE6F-45CE-913A-5CF57E14635A}"/>
    <cellStyle name="Normal 127 2" xfId="2925" xr:uid="{4811034E-FA52-449B-B03D-2F0CF7D71310}"/>
    <cellStyle name="Normal 127 20" xfId="2926" xr:uid="{A0DB5B69-9251-4E76-A724-A3C8E0C1C783}"/>
    <cellStyle name="Normal 127 3" xfId="2927" xr:uid="{96C634FC-4177-484D-81D5-E5356FAD4D13}"/>
    <cellStyle name="Normal 127 4" xfId="2928" xr:uid="{DB4928C1-8EB4-4B21-8614-D635A4470AA1}"/>
    <cellStyle name="Normal 127 5" xfId="2929" xr:uid="{1E5CC712-0C84-4DED-B255-F9B5A4466B6D}"/>
    <cellStyle name="Normal 127 6" xfId="2930" xr:uid="{73AE44C5-315E-4B7C-B417-CB10C2B8BB84}"/>
    <cellStyle name="Normal 127 7" xfId="2931" xr:uid="{4E24D0C3-3F4F-4B7F-A4B7-93E7EEE52435}"/>
    <cellStyle name="Normal 127 8" xfId="2932" xr:uid="{19DE520C-4D82-4CA9-A5ED-7A7FA9C38F8A}"/>
    <cellStyle name="Normal 127 9" xfId="2933" xr:uid="{2A83E133-9329-472F-8988-1C506B6CF411}"/>
    <cellStyle name="Normal 128" xfId="2934" xr:uid="{88650CC3-7C17-44FF-9306-131BC79BB307}"/>
    <cellStyle name="Normal 128 10" xfId="2935" xr:uid="{CDE720CF-41DD-4227-98A1-601C33958A57}"/>
    <cellStyle name="Normal 128 11" xfId="2936" xr:uid="{8A545034-1715-4839-B1DF-6B5717E2CC52}"/>
    <cellStyle name="Normal 128 12" xfId="2937" xr:uid="{27B5F5CF-2FC7-424A-B124-2F6387EE1685}"/>
    <cellStyle name="Normal 128 13" xfId="2938" xr:uid="{06C2E84F-0DAE-4C2A-A6A1-BD08B97CBE39}"/>
    <cellStyle name="Normal 128 14" xfId="2939" xr:uid="{02776159-2237-4904-8D6A-4CD39603DE74}"/>
    <cellStyle name="Normal 128 15" xfId="2940" xr:uid="{CB373733-B337-40A5-9AF6-5D7F6E85414E}"/>
    <cellStyle name="Normal 128 16" xfId="2941" xr:uid="{B865B4CD-B8AB-402E-938C-76FD7F1E9BE9}"/>
    <cellStyle name="Normal 128 17" xfId="2942" xr:uid="{BB88D347-2D1E-4F6F-8F2B-7E0113A6A8E7}"/>
    <cellStyle name="Normal 128 18" xfId="2943" xr:uid="{18C850EC-0A55-4F10-AF87-403CE43D3D4E}"/>
    <cellStyle name="Normal 128 19" xfId="2944" xr:uid="{CA5BCF90-E5F0-41D6-BB55-3E89C159DBD8}"/>
    <cellStyle name="Normal 128 2" xfId="2945" xr:uid="{8FCF54AE-2141-4D64-BF34-E4683EEB9FBC}"/>
    <cellStyle name="Normal 128 20" xfId="2946" xr:uid="{F4229F43-581C-4C25-B769-B92380DBF9AB}"/>
    <cellStyle name="Normal 128 21" xfId="2947" xr:uid="{968E2DF7-20AC-4D01-AE4A-D1605C5E4AF1}"/>
    <cellStyle name="Normal 128 22" xfId="2948" xr:uid="{E523F907-9F97-4B65-8818-8504B1ABDB7E}"/>
    <cellStyle name="Normal 128 23" xfId="2949" xr:uid="{0F0C83E7-8392-4E05-BB97-39D8CF9149CC}"/>
    <cellStyle name="Normal 128 24" xfId="2950" xr:uid="{40B3B3DA-2CAF-4726-9EDB-5A7D8F76CE63}"/>
    <cellStyle name="Normal 128 25" xfId="2951" xr:uid="{D2B4F601-A265-48E2-AEF6-170C7CC924B5}"/>
    <cellStyle name="Normal 128 26" xfId="2952" xr:uid="{A0B2EE7E-9BFB-4455-91EC-1777983BB615}"/>
    <cellStyle name="Normal 128 27" xfId="2953" xr:uid="{D60C76DC-A2A2-4F09-97E9-C3B9357AFD1F}"/>
    <cellStyle name="Normal 128 3" xfId="2954" xr:uid="{8CB265D3-9CFB-4A9A-8489-F0B92B2C797B}"/>
    <cellStyle name="Normal 128 4" xfId="2955" xr:uid="{2171E7FF-9115-441A-8540-E8CA5262DD0C}"/>
    <cellStyle name="Normal 128 5" xfId="2956" xr:uid="{B47C3269-0E65-4E86-9DD5-9529136FE24F}"/>
    <cellStyle name="Normal 128 6" xfId="2957" xr:uid="{2B506692-9EE0-40EE-860B-42C69E283BBB}"/>
    <cellStyle name="Normal 128 7" xfId="2958" xr:uid="{0692CB16-ACF6-40FC-8014-E2DDD8ED185F}"/>
    <cellStyle name="Normal 128 8" xfId="2959" xr:uid="{EB2CBE15-55D1-48FB-958A-D88104AE39FC}"/>
    <cellStyle name="Normal 128 9" xfId="2960" xr:uid="{5A152163-03F7-4FF1-B9DA-C989452DBD32}"/>
    <cellStyle name="Normal 129" xfId="2961" xr:uid="{672003C9-C6E4-4B35-8226-A50CEDC0779A}"/>
    <cellStyle name="Normal 13" xfId="2962" xr:uid="{B5919BC4-20B0-4485-BCF6-255617EC330D}"/>
    <cellStyle name="Normal 13 10" xfId="2963" xr:uid="{97BE724C-37FA-470D-9921-4DCC2CEA876E}"/>
    <cellStyle name="Normal 13 11" xfId="2964" xr:uid="{CC4F5D12-A9E1-4D21-8C0A-90C3B35EEE31}"/>
    <cellStyle name="Normal 13 12" xfId="2965" xr:uid="{39C767E4-A12E-4ECF-83B5-1C6DA9A218FC}"/>
    <cellStyle name="Normal 13 13" xfId="2966" xr:uid="{19859B8B-D762-4BE2-96CC-C403D91A8612}"/>
    <cellStyle name="Normal 13 14" xfId="2967" xr:uid="{FAB3566E-725E-46C5-8022-25C5FC809367}"/>
    <cellStyle name="Normal 13 15" xfId="2968" xr:uid="{7A0C76A3-C886-41A6-948E-4FC28BF77C8F}"/>
    <cellStyle name="Normal 13 16" xfId="2969" xr:uid="{05CD548A-7CBB-4FF9-BBE6-7DF7FC8C47C5}"/>
    <cellStyle name="Normal 13 17" xfId="2970" xr:uid="{5A1618FA-8D91-48A3-AC73-3C858C131776}"/>
    <cellStyle name="Normal 13 18" xfId="2971" xr:uid="{6332136A-11FD-4C36-BC21-97E077841D23}"/>
    <cellStyle name="Normal 13 18 2" xfId="8124" xr:uid="{5A9009C9-A5DE-4997-A9E7-542FA37675BA}"/>
    <cellStyle name="Normal 13 18 3" xfId="8299" xr:uid="{2E51137E-BB78-4F2C-8A76-AB19B99EA0EF}"/>
    <cellStyle name="Normal 13 2" xfId="2972" xr:uid="{9A108E0D-9C86-4874-A294-84086E7CA8F5}"/>
    <cellStyle name="Normal 13 2 2" xfId="2973" xr:uid="{FE0EBF1B-D5AD-4C62-906C-98115182AA51}"/>
    <cellStyle name="Normal 13 2 3" xfId="2974" xr:uid="{BF0B0875-A670-41CA-AFCB-8E7FB6755733}"/>
    <cellStyle name="Normal 13 2 4" xfId="2975" xr:uid="{653B60A6-676E-4975-8AA5-EF1328F07AA1}"/>
    <cellStyle name="Normal 13 2 5" xfId="2976" xr:uid="{1F0BF743-8551-4D10-901C-EF10970C8C87}"/>
    <cellStyle name="Normal 13 2 6" xfId="2977" xr:uid="{3DD98C46-BF04-4AB4-8198-5555792D0573}"/>
    <cellStyle name="Normal 13 2 7" xfId="2978" xr:uid="{7FCBD967-EEC4-47A1-9DDF-93EB320177A1}"/>
    <cellStyle name="Normal 13 2 8" xfId="2979" xr:uid="{91593EB8-3B61-4D9F-B316-B46C42BDCBC1}"/>
    <cellStyle name="Normal 13 2 9" xfId="2980" xr:uid="{3E3B9C9C-320B-464D-89F5-15A208ED044B}"/>
    <cellStyle name="Normal 13 3" xfId="2981" xr:uid="{267D55C4-93F5-40E6-90E0-E9FF96E6AC1B}"/>
    <cellStyle name="Normal 13 3 2" xfId="2982" xr:uid="{B60CE265-4F98-4BA0-8165-1B7C31674585}"/>
    <cellStyle name="Normal 13 3 3" xfId="2983" xr:uid="{33FF8AB8-69C1-44DE-B33B-3F8369CB6E4C}"/>
    <cellStyle name="Normal 13 3 4" xfId="2984" xr:uid="{F8FEB3BE-C728-4BC9-B91D-1DC01FD85FDA}"/>
    <cellStyle name="Normal 13 3 5" xfId="2985" xr:uid="{7DBD21E8-A5B5-4546-B5F1-60BB1044BFA3}"/>
    <cellStyle name="Normal 13 3 6" xfId="2986" xr:uid="{F30B0D7D-28AD-4A47-A51E-A4E022CFC248}"/>
    <cellStyle name="Normal 13 3 7" xfId="2987" xr:uid="{A72B725C-56EF-4E82-8062-537715A5B986}"/>
    <cellStyle name="Normal 13 3 8" xfId="2988" xr:uid="{9B5D73A6-820C-4B85-B772-3FF4762E3536}"/>
    <cellStyle name="Normal 13 3 9" xfId="2989" xr:uid="{8B8F513C-E2E7-4672-83CB-2E9E98E36B85}"/>
    <cellStyle name="Normal 13 4" xfId="2990" xr:uid="{3F9003FA-7DC8-474B-BC95-21950A8E2EE4}"/>
    <cellStyle name="Normal 13 4 2" xfId="2991" xr:uid="{D8002A7B-A73D-47F1-95E8-3CE1FA75459A}"/>
    <cellStyle name="Normal 13 4 3" xfId="2992" xr:uid="{EF759D2D-4A2D-4EB9-8FBD-ED431336D5ED}"/>
    <cellStyle name="Normal 13 4 4" xfId="2993" xr:uid="{8406F999-DA35-44C4-AF69-627EF5380B53}"/>
    <cellStyle name="Normal 13 4 5" xfId="2994" xr:uid="{41601A3D-A01A-4DDF-A517-072B4958BFB5}"/>
    <cellStyle name="Normal 13 4 6" xfId="2995" xr:uid="{8B8DBECA-D24B-4AEC-816E-C30A23BB0855}"/>
    <cellStyle name="Normal 13 4 7" xfId="2996" xr:uid="{8AD0F35C-66D7-4A27-B046-C84308A11A5C}"/>
    <cellStyle name="Normal 13 4 8" xfId="2997" xr:uid="{CE6C35C1-0229-4110-A875-57B87E3AD594}"/>
    <cellStyle name="Normal 13 4 9" xfId="2998" xr:uid="{2D57F8C4-5650-43CC-9A96-6D46956B465E}"/>
    <cellStyle name="Normal 13 5" xfId="2999" xr:uid="{AB39030A-25E7-4D0D-A941-6025F08288C3}"/>
    <cellStyle name="Normal 13 5 2" xfId="3000" xr:uid="{846A3368-3532-48D5-B125-69342EF0B550}"/>
    <cellStyle name="Normal 13 5 3" xfId="3001" xr:uid="{83A2F9E3-16F4-4736-B309-B06CC065C214}"/>
    <cellStyle name="Normal 13 5 4" xfId="3002" xr:uid="{728D979D-5F78-435E-9127-C2DBD5869C7D}"/>
    <cellStyle name="Normal 13 5 5" xfId="3003" xr:uid="{0D455EDD-B3FD-4698-881E-FD9F422958AC}"/>
    <cellStyle name="Normal 13 5 6" xfId="3004" xr:uid="{33BDF129-7F9E-498F-9F67-F3B62DB35F60}"/>
    <cellStyle name="Normal 13 5 7" xfId="3005" xr:uid="{34BF601D-73C4-4593-9570-FDE8ED195BDB}"/>
    <cellStyle name="Normal 13 5 8" xfId="3006" xr:uid="{B3FC188C-E2A1-4D85-9E5D-F96AAB825826}"/>
    <cellStyle name="Normal 13 5 9" xfId="3007" xr:uid="{8E5079B7-2405-49B6-98B7-81400D672040}"/>
    <cellStyle name="Normal 13 6" xfId="3008" xr:uid="{DC5E883E-0FDD-4130-B9AF-648192FF2905}"/>
    <cellStyle name="Normal 13 6 2" xfId="3009" xr:uid="{D8B96984-91E1-4D2F-9B74-B0614F67F40A}"/>
    <cellStyle name="Normal 13 6 3" xfId="3010" xr:uid="{BA65952F-3967-4393-A8DB-03F452D85EA5}"/>
    <cellStyle name="Normal 13 6 4" xfId="3011" xr:uid="{9D28E951-A7B6-4F60-8415-B50A49646C40}"/>
    <cellStyle name="Normal 13 6 5" xfId="3012" xr:uid="{68C46A90-A3F8-476C-809A-ECF31DE92927}"/>
    <cellStyle name="Normal 13 6 6" xfId="3013" xr:uid="{215BD15A-BBF9-4874-847C-FC4DB9F08337}"/>
    <cellStyle name="Normal 13 6 7" xfId="3014" xr:uid="{C06D8B39-1842-48DF-B658-483C08D3EBCE}"/>
    <cellStyle name="Normal 13 6 8" xfId="3015" xr:uid="{2DB19AA2-812C-4855-80A0-3A05103DE157}"/>
    <cellStyle name="Normal 13 6 9" xfId="3016" xr:uid="{B9B737CF-AA5D-41B7-AC0E-1D89154E15D4}"/>
    <cellStyle name="Normal 13 7" xfId="3017" xr:uid="{98F5F0EF-CD11-4D85-B4B1-C84E4BD50C04}"/>
    <cellStyle name="Normal 13 7 2" xfId="3018" xr:uid="{0860E852-D890-4B2D-82EA-16DFE69876F1}"/>
    <cellStyle name="Normal 13 7 3" xfId="3019" xr:uid="{66CE5586-E89C-4454-8822-F6D11A204C54}"/>
    <cellStyle name="Normal 13 7 4" xfId="3020" xr:uid="{BB146FEC-132E-42F3-BC22-DD00E0F8E65D}"/>
    <cellStyle name="Normal 13 7 5" xfId="3021" xr:uid="{B702E8E0-DF1D-4DA9-890C-7D7D6B5BCDB1}"/>
    <cellStyle name="Normal 13 7 6" xfId="3022" xr:uid="{7347A66E-AC0B-40D2-9C05-D86E9FEC8D1E}"/>
    <cellStyle name="Normal 13 7 7" xfId="3023" xr:uid="{56949297-6AB8-4AFC-B3AC-E36FEE58F6D1}"/>
    <cellStyle name="Normal 13 7 8" xfId="3024" xr:uid="{E2121A3C-1767-45FF-97E0-26BD068866F1}"/>
    <cellStyle name="Normal 13 7 9" xfId="3025" xr:uid="{557ADF33-B0EA-4D2C-BF29-9E46DF3C1467}"/>
    <cellStyle name="Normal 13 8" xfId="3026" xr:uid="{C6933FD5-B828-4CAE-AA85-CD2F9FDF8211}"/>
    <cellStyle name="Normal 13 8 2" xfId="3027" xr:uid="{5E49819E-DC43-4F5C-811E-3D30F9029174}"/>
    <cellStyle name="Normal 13 8 3" xfId="3028" xr:uid="{F51B1BE8-20C9-4860-8EE9-C661ECD1501B}"/>
    <cellStyle name="Normal 13 8 4" xfId="3029" xr:uid="{3A73103F-3BEA-4C2F-8AEB-0B0521A99878}"/>
    <cellStyle name="Normal 13 8 5" xfId="3030" xr:uid="{3C91DB86-83FF-48DA-B74F-B95EADD64ACC}"/>
    <cellStyle name="Normal 13 8 6" xfId="3031" xr:uid="{0721E2C2-8941-4D1A-A89F-0883FC81DF7D}"/>
    <cellStyle name="Normal 13 8 7" xfId="3032" xr:uid="{00A7AD51-A498-4DF7-BB8B-D6804DCE9307}"/>
    <cellStyle name="Normal 13 8 8" xfId="3033" xr:uid="{27AA4A5A-28B0-4495-A3E4-68425EA793FF}"/>
    <cellStyle name="Normal 13 8 9" xfId="3034" xr:uid="{C58AC767-6E09-4FA7-88EE-171AAA700E4A}"/>
    <cellStyle name="Normal 13 9" xfId="3035" xr:uid="{CEDEC470-0CC6-44EB-94D0-98A4A862C9A8}"/>
    <cellStyle name="Normal 130" xfId="3036" xr:uid="{4E491290-9B88-4254-8588-487370E0295F}"/>
    <cellStyle name="Normal 130 10" xfId="3037" xr:uid="{DC072A0C-2E21-4DEC-BF84-732346195706}"/>
    <cellStyle name="Normal 130 11" xfId="3038" xr:uid="{EE7A0995-209B-45D4-835F-324B6E21F9E4}"/>
    <cellStyle name="Normal 130 12" xfId="3039" xr:uid="{0E83C7CF-E034-47A9-9033-20BC71B165FE}"/>
    <cellStyle name="Normal 130 13" xfId="3040" xr:uid="{D54B42FA-F607-429C-AF1E-60C47E6164DB}"/>
    <cellStyle name="Normal 130 14" xfId="3041" xr:uid="{D6E7ABE7-7D54-40D4-BED1-98410D7F7174}"/>
    <cellStyle name="Normal 130 15" xfId="3042" xr:uid="{9AAA1D2F-B5D1-4480-891F-1229C8398849}"/>
    <cellStyle name="Normal 130 16" xfId="3043" xr:uid="{6AA331DB-06D9-4F21-A1A3-500F188B7CA9}"/>
    <cellStyle name="Normal 130 17" xfId="3044" xr:uid="{B7EA4B45-BB48-4723-B6E8-705262ADFDF3}"/>
    <cellStyle name="Normal 130 18" xfId="3045" xr:uid="{42B65FFF-54F4-4B04-9280-150315AE5849}"/>
    <cellStyle name="Normal 130 19" xfId="3046" xr:uid="{BD7E909A-EAAB-453C-AAD4-CFD5D3BFAE0E}"/>
    <cellStyle name="Normal 130 2" xfId="3047" xr:uid="{0669966C-3D13-4931-908D-E30B3B432A25}"/>
    <cellStyle name="Normal 130 20" xfId="3048" xr:uid="{32336952-2017-4CF2-A306-574587F2F246}"/>
    <cellStyle name="Normal 130 21" xfId="3049" xr:uid="{BC7D1099-7BF6-4C9A-9BDA-AD4E133E0E80}"/>
    <cellStyle name="Normal 130 22" xfId="3050" xr:uid="{56AF46E6-4596-42D6-8053-9BFF3EDFE3EB}"/>
    <cellStyle name="Normal 130 23" xfId="3051" xr:uid="{124A4893-9E99-4A17-9ADB-103C6C58A910}"/>
    <cellStyle name="Normal 130 24" xfId="3052" xr:uid="{96BFEEFC-DE4F-4684-AC04-7B9CDF9E217F}"/>
    <cellStyle name="Normal 130 25" xfId="3053" xr:uid="{6324986B-F694-4E62-9C0C-22818D70B84E}"/>
    <cellStyle name="Normal 130 26" xfId="3054" xr:uid="{2EF52EC2-48DB-401E-B878-D1B9C0C350B1}"/>
    <cellStyle name="Normal 130 27" xfId="3055" xr:uid="{9D93BADA-8510-4012-BC57-0C6D8A060FB2}"/>
    <cellStyle name="Normal 130 3" xfId="3056" xr:uid="{2631E59E-1B51-40BC-9134-32DB03D35CB4}"/>
    <cellStyle name="Normal 130 4" xfId="3057" xr:uid="{382A60FF-6A2A-402F-8B34-B986A88B09B2}"/>
    <cellStyle name="Normal 130 5" xfId="3058" xr:uid="{F64F8638-B960-413C-8D75-8F54095DCEB1}"/>
    <cellStyle name="Normal 130 6" xfId="3059" xr:uid="{78707DFE-AEB6-45C3-8B12-E4A4B1E3E9C7}"/>
    <cellStyle name="Normal 130 7" xfId="3060" xr:uid="{3C755A17-6142-4853-996D-AC14EB78A1DD}"/>
    <cellStyle name="Normal 130 8" xfId="3061" xr:uid="{D790A7E6-6D5E-4345-84D8-EECC2AA2E6CE}"/>
    <cellStyle name="Normal 130 9" xfId="3062" xr:uid="{8AF72CDD-2874-44A8-8422-6FE3540B6A01}"/>
    <cellStyle name="Normal 131" xfId="30" xr:uid="{00E32C71-2A29-4D77-A691-9A0C1FE88C12}"/>
    <cellStyle name="Normal 131 10" xfId="3063" xr:uid="{DB36050F-AB43-472E-B80F-84DC641EF4B8}"/>
    <cellStyle name="Normal 131 11" xfId="3064" xr:uid="{FD1F2C0E-F57B-43C5-8143-29420DEF1AF8}"/>
    <cellStyle name="Normal 131 12" xfId="3065" xr:uid="{42C7FBAF-CE7D-4E8A-968A-CCB92B2C23E0}"/>
    <cellStyle name="Normal 131 13" xfId="3066" xr:uid="{197586B7-F301-430B-98D9-F819CC2FB414}"/>
    <cellStyle name="Normal 131 14" xfId="3067" xr:uid="{27B3A9C4-8315-4F50-AE85-46625B269418}"/>
    <cellStyle name="Normal 131 15" xfId="3068" xr:uid="{3F5245BA-C190-42F9-A6EF-D3FA863D465E}"/>
    <cellStyle name="Normal 131 16" xfId="3069" xr:uid="{76BCAA7E-0C98-4605-894B-170229708AFD}"/>
    <cellStyle name="Normal 131 17" xfId="3070" xr:uid="{388726B2-B8FD-4892-9AF9-52DE8116CB2A}"/>
    <cellStyle name="Normal 131 18" xfId="3071" xr:uid="{A1F6A752-508B-4674-92D0-173A312D0148}"/>
    <cellStyle name="Normal 131 19" xfId="3072" xr:uid="{B07E9A1C-ADA8-4CE6-8EED-92A7EA021BDE}"/>
    <cellStyle name="Normal 131 2" xfId="3073" xr:uid="{74C87EF3-5B47-4AC1-A1BB-D5BE17E2DF82}"/>
    <cellStyle name="Normal 131 20" xfId="3074" xr:uid="{B5E54A04-82CA-4245-80E5-0E5173E2E768}"/>
    <cellStyle name="Normal 131 21" xfId="3075" xr:uid="{9A758355-88E2-4796-AAA1-E4C6167D2F68}"/>
    <cellStyle name="Normal 131 22" xfId="3076" xr:uid="{5B45CB69-40B1-473A-8C14-3BAE80ED31D4}"/>
    <cellStyle name="Normal 131 23" xfId="3077" xr:uid="{06F6514C-723E-43C6-ABA2-600608C70501}"/>
    <cellStyle name="Normal 131 24" xfId="3078" xr:uid="{B8A90604-4E59-48F0-814B-06E8885342E5}"/>
    <cellStyle name="Normal 131 25" xfId="3079" xr:uid="{2C7AF162-042E-4FEF-B007-19240A473CC1}"/>
    <cellStyle name="Normal 131 26" xfId="3080" xr:uid="{141E4DE6-4F75-43E7-9496-52945373245C}"/>
    <cellStyle name="Normal 131 27" xfId="3081" xr:uid="{1607D4B7-2FD8-463F-9F62-A90A3943382A}"/>
    <cellStyle name="Normal 131 3" xfId="3082" xr:uid="{D3F57265-03D6-4D97-B7D2-C95940EA380E}"/>
    <cellStyle name="Normal 131 4" xfId="3083" xr:uid="{7F1EB214-9B8F-4D45-89DE-E858CC4C670F}"/>
    <cellStyle name="Normal 131 5" xfId="3084" xr:uid="{89092363-4549-450D-B6FC-39A38DD6EE2F}"/>
    <cellStyle name="Normal 131 6" xfId="3085" xr:uid="{6E4C86AB-97AB-4537-8FC0-EFFDC95D2121}"/>
    <cellStyle name="Normal 131 7" xfId="3086" xr:uid="{F479CC9B-DA4F-4728-854B-1944F0D7218E}"/>
    <cellStyle name="Normal 131 8" xfId="3087" xr:uid="{CB808316-AE6B-476E-A08A-23F89BA9B114}"/>
    <cellStyle name="Normal 131 9" xfId="3088" xr:uid="{922A270F-6B34-4F7D-A841-64E6245CCE5B}"/>
    <cellStyle name="Normal 132" xfId="31" xr:uid="{F26D58A3-2AAC-4851-9A66-122F576186E8}"/>
    <cellStyle name="Normal 132 10" xfId="3089" xr:uid="{7B89734B-82BA-459A-B672-F85F4D14147B}"/>
    <cellStyle name="Normal 132 11" xfId="3090" xr:uid="{0F52E3EF-949C-4A03-BFE8-EA1486045518}"/>
    <cellStyle name="Normal 132 12" xfId="3091" xr:uid="{3A76D8D4-FCEC-4E19-A600-06D585A602E2}"/>
    <cellStyle name="Normal 132 13" xfId="3092" xr:uid="{D75E5DEC-4AC5-4B6E-A5A5-49D4BA47C10C}"/>
    <cellStyle name="Normal 132 14" xfId="3093" xr:uid="{30B1F641-0575-4B98-9509-4251DC4BDC6E}"/>
    <cellStyle name="Normal 132 15" xfId="3094" xr:uid="{1B4AF870-B935-474B-988E-87ECEC9FE5FC}"/>
    <cellStyle name="Normal 132 16" xfId="3095" xr:uid="{2E354FFF-5BF0-4B2A-A158-A1793CE67154}"/>
    <cellStyle name="Normal 132 17" xfId="3096" xr:uid="{F9397F13-1F1E-450E-BF93-F51006033B86}"/>
    <cellStyle name="Normal 132 18" xfId="3097" xr:uid="{1C3B3355-6830-4CD6-8C5B-BE2C16DEC176}"/>
    <cellStyle name="Normal 132 19" xfId="3098" xr:uid="{6F695A8D-F218-4731-9EA5-802A42273EA5}"/>
    <cellStyle name="Normal 132 2" xfId="3099" xr:uid="{FAA55E38-9B89-41E4-9723-1B095C4CE0C1}"/>
    <cellStyle name="Normal 132 20" xfId="3100" xr:uid="{3E267801-16F4-4772-AA38-1184F87F146B}"/>
    <cellStyle name="Normal 132 21" xfId="3101" xr:uid="{C1B6770F-9526-49DF-B81C-D489F6404728}"/>
    <cellStyle name="Normal 132 22" xfId="3102" xr:uid="{808B4548-7FD7-4378-8C83-0F3781ACFA27}"/>
    <cellStyle name="Normal 132 23" xfId="3103" xr:uid="{EE1F28A9-F64B-45B3-AC7C-1882D765FCB8}"/>
    <cellStyle name="Normal 132 24" xfId="3104" xr:uid="{D8747A80-E944-4250-B1B3-B047886C49D7}"/>
    <cellStyle name="Normal 132 25" xfId="3105" xr:uid="{83C4B013-0D78-4969-9EF1-4B1539FACA36}"/>
    <cellStyle name="Normal 132 26" xfId="3106" xr:uid="{2F2F83CF-EC4D-4385-8341-FD171AB5F900}"/>
    <cellStyle name="Normal 132 27" xfId="3107" xr:uid="{7AE174CD-923A-47DF-BF03-4C5E1E57194D}"/>
    <cellStyle name="Normal 132 28" xfId="8034" xr:uid="{A139ADEE-CFF1-439F-8DB5-5B4EEB08BD00}"/>
    <cellStyle name="Normal 132 29" xfId="8209" xr:uid="{956EE737-FB45-4CBD-BA52-0639F1498601}"/>
    <cellStyle name="Normal 132 3" xfId="3108" xr:uid="{BA72AF3A-5668-4337-8D2B-C0EC55CB9221}"/>
    <cellStyle name="Normal 132 4" xfId="3109" xr:uid="{DB607E82-8238-4F35-82FA-D5A9FAB8CC7F}"/>
    <cellStyle name="Normal 132 5" xfId="3110" xr:uid="{B371D28D-AEDD-4242-A3C9-CAD87F65058E}"/>
    <cellStyle name="Normal 132 6" xfId="3111" xr:uid="{C0964349-8F07-4F19-96C0-7AF7BCEFED33}"/>
    <cellStyle name="Normal 132 7" xfId="3112" xr:uid="{3286F7D9-824A-4004-B1D7-EA80746428D3}"/>
    <cellStyle name="Normal 132 8" xfId="3113" xr:uid="{20C96F34-5242-4A4D-8B44-45BC422986E0}"/>
    <cellStyle name="Normal 132 9" xfId="3114" xr:uid="{0E85C5B4-60E1-4824-A6ED-16D692C76E8C}"/>
    <cellStyle name="Normal 133" xfId="3115" xr:uid="{FC57742C-B700-4D27-9D10-3BB8967102FF}"/>
    <cellStyle name="Normal 133 10" xfId="3116" xr:uid="{1A475D22-11BE-4E8F-B052-D801E5B675FB}"/>
    <cellStyle name="Normal 133 11" xfId="3117" xr:uid="{50C8591C-6F90-46C2-BF84-17474AF9C5B5}"/>
    <cellStyle name="Normal 133 12" xfId="3118" xr:uid="{4CADEE58-3CB4-4FCB-9973-0D9E78C28B12}"/>
    <cellStyle name="Normal 133 13" xfId="3119" xr:uid="{4D9890DF-E7DF-48C3-B056-0D83B6E87C21}"/>
    <cellStyle name="Normal 133 14" xfId="3120" xr:uid="{BF2A42E2-C0A8-4290-A14C-506942DBA76E}"/>
    <cellStyle name="Normal 133 15" xfId="3121" xr:uid="{3AA285D4-6CAA-474F-A5C3-8E0550C68ED1}"/>
    <cellStyle name="Normal 133 16" xfId="3122" xr:uid="{ECA133A5-CD77-444C-8560-B5504CACD99D}"/>
    <cellStyle name="Normal 133 17" xfId="3123" xr:uid="{DA13487B-4A3C-4E0D-9DA7-469A8CAF7464}"/>
    <cellStyle name="Normal 133 18" xfId="3124" xr:uid="{BEED9B8F-CDD4-4B5D-9ECF-5455CE7A6FCA}"/>
    <cellStyle name="Normal 133 19" xfId="3125" xr:uid="{E049E0A0-DFD0-440B-BFD7-833474BA9FDF}"/>
    <cellStyle name="Normal 133 2" xfId="3126" xr:uid="{A55C17F3-0E50-40D9-9B23-14F375D9F27A}"/>
    <cellStyle name="Normal 133 20" xfId="3127" xr:uid="{EE62BC22-F95F-41BD-B74F-AA61E55DBE97}"/>
    <cellStyle name="Normal 133 21" xfId="3128" xr:uid="{6DEAB696-B403-47F6-9427-EE0E9A2210AC}"/>
    <cellStyle name="Normal 133 22" xfId="3129" xr:uid="{71C9D203-A8A5-4C03-A3C5-34D3FF71DB69}"/>
    <cellStyle name="Normal 133 23" xfId="3130" xr:uid="{75E18E96-CD8A-4CC2-B7ED-104ADB2E0366}"/>
    <cellStyle name="Normal 133 24" xfId="3131" xr:uid="{1C707A2F-06E4-47A5-B9BB-55EB451708CA}"/>
    <cellStyle name="Normal 133 25" xfId="3132" xr:uid="{703DC8B5-967A-4C77-ADA4-B6FD8053CB93}"/>
    <cellStyle name="Normal 133 26" xfId="3133" xr:uid="{56B8D4FE-BAC2-45D0-ADB0-A35FAC9BD2F0}"/>
    <cellStyle name="Normal 133 27" xfId="3134" xr:uid="{5C5ACB8E-E3E5-419D-918E-65967D48E3C3}"/>
    <cellStyle name="Normal 133 3" xfId="3135" xr:uid="{D0B7AC63-1709-41AE-AC4D-824D83FBC34B}"/>
    <cellStyle name="Normal 133 4" xfId="3136" xr:uid="{982B94E9-5F4D-4CF9-8667-3D96E9E83B57}"/>
    <cellStyle name="Normal 133 5" xfId="3137" xr:uid="{0016F75B-1EE3-4F70-9B7F-04333A49BDE0}"/>
    <cellStyle name="Normal 133 6" xfId="3138" xr:uid="{D2B03F78-E252-4D47-9489-0EF7A261AF6F}"/>
    <cellStyle name="Normal 133 7" xfId="3139" xr:uid="{BC609C49-189D-458D-B93C-9B455E1659A7}"/>
    <cellStyle name="Normal 133 8" xfId="3140" xr:uid="{1C60B7C7-70D4-41C7-B13D-0A5AD659F944}"/>
    <cellStyle name="Normal 133 9" xfId="3141" xr:uid="{37E4EFF9-21B3-49CA-8AE5-1D745E4BA7FB}"/>
    <cellStyle name="Normal 134" xfId="3142" xr:uid="{B9252E3D-DBEB-4552-A401-07179859BDC6}"/>
    <cellStyle name="Normal 134 10" xfId="3143" xr:uid="{0E351963-C4D5-4AAF-AFA3-597D94CF18D5}"/>
    <cellStyle name="Normal 134 11" xfId="3144" xr:uid="{D72243FC-A2F9-45E5-B64E-6B5996B10F15}"/>
    <cellStyle name="Normal 134 12" xfId="3145" xr:uid="{1EA5CFD1-E730-4BA8-B658-9974F73B344E}"/>
    <cellStyle name="Normal 134 13" xfId="3146" xr:uid="{F88C3F84-0BF1-42C4-A271-A9578BBA479C}"/>
    <cellStyle name="Normal 134 14" xfId="3147" xr:uid="{B35EA666-92A4-44F9-A2A0-0DC382C65FF8}"/>
    <cellStyle name="Normal 134 15" xfId="3148" xr:uid="{6362510F-38A5-4542-9181-40E3207BC027}"/>
    <cellStyle name="Normal 134 16" xfId="3149" xr:uid="{9A952D2E-4030-47B5-B1E9-05CADA596EAB}"/>
    <cellStyle name="Normal 134 17" xfId="3150" xr:uid="{E0C8355A-D6F8-472E-9A5C-BA7AFB3B046A}"/>
    <cellStyle name="Normal 134 18" xfId="3151" xr:uid="{8B84B2F9-819B-4DB9-B1F4-428714CADFC4}"/>
    <cellStyle name="Normal 134 19" xfId="3152" xr:uid="{4A7F99BF-A213-4A3E-9F1F-6EB9872B56E8}"/>
    <cellStyle name="Normal 134 2" xfId="3153" xr:uid="{62A0F1B8-AEC5-41AA-A43F-B826501EE5D1}"/>
    <cellStyle name="Normal 134 20" xfId="3154" xr:uid="{4F766CE7-2D47-4076-8355-1319B34006B3}"/>
    <cellStyle name="Normal 134 3" xfId="3155" xr:uid="{FA62C341-CEF7-4B1C-9E69-E2AF00F3C16E}"/>
    <cellStyle name="Normal 134 4" xfId="3156" xr:uid="{D56A4013-9575-427A-9636-FFE76D3CE1CD}"/>
    <cellStyle name="Normal 134 5" xfId="3157" xr:uid="{07695108-5188-4190-BCE9-BA8A7AF729CB}"/>
    <cellStyle name="Normal 134 6" xfId="3158" xr:uid="{09738046-A33B-4D9F-A5FE-86D4ED8B7F7E}"/>
    <cellStyle name="Normal 134 7" xfId="3159" xr:uid="{E1088A71-8199-4F18-8591-D90AC6335128}"/>
    <cellStyle name="Normal 134 8" xfId="3160" xr:uid="{FFCF21F8-5743-4622-AA06-1BBC4116537A}"/>
    <cellStyle name="Normal 134 9" xfId="3161" xr:uid="{F603D9C5-6CD7-48BC-9152-23CE2E5CB703}"/>
    <cellStyle name="Normal 135" xfId="3162" xr:uid="{82D512F5-57D6-4F4D-9CC6-223CBF84ABEA}"/>
    <cellStyle name="Normal 136" xfId="3163" xr:uid="{5C6E27D9-9872-4274-8483-4CC45638FE21}"/>
    <cellStyle name="Normal 136 10" xfId="3164" xr:uid="{BD48F977-9189-429F-A3A1-BB055536A278}"/>
    <cellStyle name="Normal 136 11" xfId="3165" xr:uid="{3D06C8D6-62D2-4BA5-906F-93CD40A1FF28}"/>
    <cellStyle name="Normal 136 12" xfId="3166" xr:uid="{44F0FA3C-9428-4DC4-927C-2E5697358DA7}"/>
    <cellStyle name="Normal 136 13" xfId="3167" xr:uid="{0DCEDB95-29BC-4CFA-8F6D-1983425C129D}"/>
    <cellStyle name="Normal 136 14" xfId="3168" xr:uid="{A846DF4B-CDF2-4900-97A7-B3309D2E823A}"/>
    <cellStyle name="Normal 136 15" xfId="3169" xr:uid="{1FEC5888-5C8C-4BF7-8D62-D757703D9FB8}"/>
    <cellStyle name="Normal 136 16" xfId="3170" xr:uid="{22F29DEC-E2FF-4EA6-966F-81D0CEB0E851}"/>
    <cellStyle name="Normal 136 17" xfId="3171" xr:uid="{3C599BB0-3C10-424A-BB6C-82D79BA0B25D}"/>
    <cellStyle name="Normal 136 18" xfId="3172" xr:uid="{BAA3450F-657D-43CC-A816-FA4EDEE3654E}"/>
    <cellStyle name="Normal 136 19" xfId="3173" xr:uid="{15F5524B-3789-45E9-B687-38AF83F95A3D}"/>
    <cellStyle name="Normal 136 2" xfId="3174" xr:uid="{273F7C57-EABD-434A-B13A-64A36939CBEA}"/>
    <cellStyle name="Normal 136 20" xfId="3175" xr:uid="{9274E391-211A-4984-827A-BD68E464D096}"/>
    <cellStyle name="Normal 136 3" xfId="3176" xr:uid="{78720A01-634E-4FBE-AF05-0B0EA18E80AE}"/>
    <cellStyle name="Normal 136 4" xfId="3177" xr:uid="{84FAFCC2-B80B-4EC2-994B-3468A94CA27E}"/>
    <cellStyle name="Normal 136 5" xfId="3178" xr:uid="{3FC3570B-F4F4-4426-A004-64B109B45962}"/>
    <cellStyle name="Normal 136 6" xfId="3179" xr:uid="{F0E13894-9AD3-49B2-B665-73D236470E11}"/>
    <cellStyle name="Normal 136 7" xfId="3180" xr:uid="{5F4123D6-6C51-41B6-A921-0FAB7F7B66AA}"/>
    <cellStyle name="Normal 136 8" xfId="3181" xr:uid="{7420BF73-55D3-4241-A5E0-B362720D4EE8}"/>
    <cellStyle name="Normal 136 9" xfId="3182" xr:uid="{EAE5C7F4-6190-4BAF-82E8-AFC8A18A94E5}"/>
    <cellStyle name="Normal 137" xfId="3183" xr:uid="{72F3198C-6977-4B95-810F-D22035427B75}"/>
    <cellStyle name="Normal 138" xfId="3184" xr:uid="{26D01BE9-ECB8-4379-ADF4-65EC7AF9670B}"/>
    <cellStyle name="Normal 138 10" xfId="3185" xr:uid="{0A9B70BD-9FA5-4A44-BA67-85773376E824}"/>
    <cellStyle name="Normal 138 11" xfId="3186" xr:uid="{6B6FD22A-1BF3-44ED-91E9-722A557ABA50}"/>
    <cellStyle name="Normal 138 12" xfId="3187" xr:uid="{E1AA61A4-E7E7-4D44-92AE-7B0D2EC54D87}"/>
    <cellStyle name="Normal 138 13" xfId="3188" xr:uid="{6FCFAB56-BF8D-4C4C-9263-A286E8C6613C}"/>
    <cellStyle name="Normal 138 14" xfId="3189" xr:uid="{5258FDD6-DEF8-4E3C-87CE-D0B8B2696385}"/>
    <cellStyle name="Normal 138 15" xfId="3190" xr:uid="{1634A59E-E288-49A3-A64A-29744B8965DF}"/>
    <cellStyle name="Normal 138 16" xfId="3191" xr:uid="{603AE2E6-EE23-44C8-9EC4-1397E96564A4}"/>
    <cellStyle name="Normal 138 17" xfId="3192" xr:uid="{7E460D66-4774-4B10-AD94-D37A5079BDB5}"/>
    <cellStyle name="Normal 138 18" xfId="3193" xr:uid="{FA4E5F38-1461-4B1D-87AB-EFB37564A804}"/>
    <cellStyle name="Normal 138 19" xfId="3194" xr:uid="{6D61431F-E7F9-458E-A21D-19064CF89D0D}"/>
    <cellStyle name="Normal 138 2" xfId="3195" xr:uid="{C5A107E1-562C-4F5F-894C-EB3CDE6F7E44}"/>
    <cellStyle name="Normal 138 20" xfId="3196" xr:uid="{1F91BE22-8A17-4F06-B48E-0BD120153C71}"/>
    <cellStyle name="Normal 138 3" xfId="3197" xr:uid="{C65249D7-8FC1-43EB-AB0A-E4B764B82921}"/>
    <cellStyle name="Normal 138 4" xfId="3198" xr:uid="{5FB2C19A-4F30-4E4C-AB64-F5C76D0338F9}"/>
    <cellStyle name="Normal 138 5" xfId="3199" xr:uid="{D9BA14F9-CC2A-48AF-A003-85A97B948068}"/>
    <cellStyle name="Normal 138 6" xfId="3200" xr:uid="{12E9496F-48D3-4590-B4D1-5E27EB95BFE0}"/>
    <cellStyle name="Normal 138 7" xfId="3201" xr:uid="{95CFD8FD-2F32-49AD-9C30-B22218D8E8E1}"/>
    <cellStyle name="Normal 138 8" xfId="3202" xr:uid="{12AD2996-2BA0-421B-B5DB-6665B3371E39}"/>
    <cellStyle name="Normal 138 9" xfId="3203" xr:uid="{A0EDB992-1ED1-4477-875F-339FC2339C4E}"/>
    <cellStyle name="Normal 139" xfId="3204" xr:uid="{74BD06C1-987E-4EE7-9638-BF5A9458FE01}"/>
    <cellStyle name="Normal 14" xfId="3205" xr:uid="{7D32483C-7FF6-4AC9-962D-BB55AFA92CD5}"/>
    <cellStyle name="Normal 14 10" xfId="3206" xr:uid="{3CDE76DE-6393-4A29-B2B9-AE7FB6017E3B}"/>
    <cellStyle name="Normal 14 11" xfId="3207" xr:uid="{633AE596-D95C-4ACA-82FF-CFC9379F7132}"/>
    <cellStyle name="Normal 14 12" xfId="3208" xr:uid="{B64C95D9-2F0C-4EE0-8ED2-789C69739375}"/>
    <cellStyle name="Normal 14 13" xfId="3209" xr:uid="{A595A695-B03B-4A76-8D48-B02D97B2C9F2}"/>
    <cellStyle name="Normal 14 14" xfId="3210" xr:uid="{8BF01AC0-A45F-4A45-A5F0-300F5AF9EC0F}"/>
    <cellStyle name="Normal 14 15" xfId="3211" xr:uid="{2D94747F-1F51-4AEF-9B3B-F339E0BC1391}"/>
    <cellStyle name="Normal 14 16" xfId="3212" xr:uid="{7C71D93C-3FCC-4EF3-B95D-77A6A0C8BC65}"/>
    <cellStyle name="Normal 14 17" xfId="3213" xr:uid="{F31E80EA-0173-4F27-B952-BF6302590BD6}"/>
    <cellStyle name="Normal 14 18" xfId="3214" xr:uid="{71C0DB81-45E3-4BB6-B82C-605AE3FE8A11}"/>
    <cellStyle name="Normal 14 19" xfId="3215" xr:uid="{7007DDC4-468D-454A-A4B5-111DDFF1F141}"/>
    <cellStyle name="Normal 14 2" xfId="3216" xr:uid="{C324D0A6-1DE3-4C30-9ACB-1DFAC50BDCD7}"/>
    <cellStyle name="Normal 14 2 2" xfId="3217" xr:uid="{5263EA8E-9294-4DE1-AA22-5948F3EB9097}"/>
    <cellStyle name="Normal 14 2 3" xfId="3218" xr:uid="{B839D285-669C-4F4C-9D5C-049215AB0B53}"/>
    <cellStyle name="Normal 14 2 4" xfId="3219" xr:uid="{7F923C00-A0DF-4F45-BC36-4FBFEE493E03}"/>
    <cellStyle name="Normal 14 2 5" xfId="3220" xr:uid="{6463A034-82B3-4DFB-80BB-86F3068AA5F5}"/>
    <cellStyle name="Normal 14 2 6" xfId="3221" xr:uid="{1C3CCA3D-87DC-45C2-88E9-F221DAC988D2}"/>
    <cellStyle name="Normal 14 2 7" xfId="3222" xr:uid="{ACB0F968-F5A1-4362-811A-6A8DBC79BFD3}"/>
    <cellStyle name="Normal 14 2 8" xfId="3223" xr:uid="{9C0EDE0F-CD14-40BC-8525-274AC570C520}"/>
    <cellStyle name="Normal 14 2 9" xfId="3224" xr:uid="{391E8560-EC41-4084-ABF4-68ABE1FD7E8C}"/>
    <cellStyle name="Normal 14 20" xfId="3225" xr:uid="{3F63633A-9BEC-445F-9078-60B49CC65A69}"/>
    <cellStyle name="Normal 14 21" xfId="3226" xr:uid="{529B8F86-F7F1-41FF-B38B-3D65762864E6}"/>
    <cellStyle name="Normal 14 22" xfId="3227" xr:uid="{08753D9A-C057-4FE1-AE00-02C7E77E645B}"/>
    <cellStyle name="Normal 14 23" xfId="3228" xr:uid="{FA9C5B0F-CC93-47FE-95F6-F2E938CAAA26}"/>
    <cellStyle name="Normal 14 24" xfId="3229" xr:uid="{8C52441A-1BB2-46D1-B16F-6464B622A970}"/>
    <cellStyle name="Normal 14 25" xfId="3230" xr:uid="{F10F4E9D-D030-4CCF-A4F6-BF6B24B160EC}"/>
    <cellStyle name="Normal 14 26" xfId="3231" xr:uid="{1CFB5968-72DE-403C-B467-F9DA4706F936}"/>
    <cellStyle name="Normal 14 27" xfId="3232" xr:uid="{73C4CE83-9795-47F6-A4CB-AA06E7D2072E}"/>
    <cellStyle name="Normal 14 27 2" xfId="8125" xr:uid="{987B17CE-9DF2-4D92-91F8-4E307BC1FE24}"/>
    <cellStyle name="Normal 14 27 3" xfId="8300" xr:uid="{1FA4AD1D-933F-4B96-9A0C-1B159C09C0ED}"/>
    <cellStyle name="Normal 14 3" xfId="3233" xr:uid="{783E9238-9E85-488C-BBC2-5C53D9C2E4C8}"/>
    <cellStyle name="Normal 14 3 10" xfId="3234" xr:uid="{A4E14E4D-8F2A-498C-B484-269C8B936BDA}"/>
    <cellStyle name="Normal 14 3 11" xfId="3235" xr:uid="{57BA2DE9-0028-40BB-9231-7C89922A2BC8}"/>
    <cellStyle name="Normal 14 3 2" xfId="3236" xr:uid="{3D4391F6-81FE-4696-B7EF-98F54771F864}"/>
    <cellStyle name="Normal 14 3 3" xfId="3237" xr:uid="{B511DDD3-0E63-42B9-809A-434D7F6AD20A}"/>
    <cellStyle name="Normal 14 3 4" xfId="3238" xr:uid="{207F9E3F-1E2B-4552-BBEF-9C08F71C28B0}"/>
    <cellStyle name="Normal 14 3 5" xfId="3239" xr:uid="{9566BB2C-C9C0-4692-AED6-9E1BEBDB87EC}"/>
    <cellStyle name="Normal 14 3 6" xfId="3240" xr:uid="{8E54F10C-6B9F-4C67-8EE1-681FAC62DE26}"/>
    <cellStyle name="Normal 14 3 7" xfId="3241" xr:uid="{724A7332-6FA5-4831-B9C6-65B7B89C8A1D}"/>
    <cellStyle name="Normal 14 3 8" xfId="3242" xr:uid="{37EE7572-3E4B-412F-8322-EB4B6CA1AA32}"/>
    <cellStyle name="Normal 14 3 9" xfId="3243" xr:uid="{AF22CE01-6CC9-4E8B-9F56-3C5F71DD9F21}"/>
    <cellStyle name="Normal 14 4" xfId="3244" xr:uid="{5D272238-6F21-463D-8BF6-D4B7A62FD693}"/>
    <cellStyle name="Normal 14 4 2" xfId="3245" xr:uid="{6967CE86-C656-4113-80EC-7EB6250D12B4}"/>
    <cellStyle name="Normal 14 4 3" xfId="3246" xr:uid="{F3CA5C87-2A22-4A78-8CC7-5E6A745D7689}"/>
    <cellStyle name="Normal 14 4 4" xfId="3247" xr:uid="{E7B9E464-A8E9-4A60-9582-CE03F3CEBE88}"/>
    <cellStyle name="Normal 14 4 5" xfId="3248" xr:uid="{AF480BC0-3F04-442E-8226-E156EFB49443}"/>
    <cellStyle name="Normal 14 4 6" xfId="3249" xr:uid="{FA0D2991-4BF7-45D8-B033-F588F8A3F887}"/>
    <cellStyle name="Normal 14 4 7" xfId="3250" xr:uid="{B2E28333-3334-4247-AADE-9FD70917F371}"/>
    <cellStyle name="Normal 14 4 8" xfId="3251" xr:uid="{CE7CF0B9-ABA5-481A-8BEC-2FCB9DF0EB95}"/>
    <cellStyle name="Normal 14 4 9" xfId="3252" xr:uid="{B973022B-6B2E-4455-BBFF-C7691247B982}"/>
    <cellStyle name="Normal 14 5" xfId="3253" xr:uid="{5AC224FA-35D3-48E6-85DB-B755DD2B4A68}"/>
    <cellStyle name="Normal 14 5 2" xfId="3254" xr:uid="{7444E65A-AE94-44A1-8A8F-41ABA93572A1}"/>
    <cellStyle name="Normal 14 5 3" xfId="3255" xr:uid="{225A2420-798C-4118-8C41-0B2E0C95DFDB}"/>
    <cellStyle name="Normal 14 5 4" xfId="3256" xr:uid="{AC22CC66-9275-4853-BDFF-2E4B41BAA795}"/>
    <cellStyle name="Normal 14 5 5" xfId="3257" xr:uid="{30013FAA-9DBD-4254-A40D-6988D6815741}"/>
    <cellStyle name="Normal 14 5 6" xfId="3258" xr:uid="{4234BE0E-60AF-4A7A-95B2-BD39F70F4052}"/>
    <cellStyle name="Normal 14 5 7" xfId="3259" xr:uid="{88324DD9-58E8-470D-A2F0-0D70A9190C63}"/>
    <cellStyle name="Normal 14 5 8" xfId="3260" xr:uid="{FCD66261-6DCF-4657-8944-70078537F71C}"/>
    <cellStyle name="Normal 14 5 9" xfId="3261" xr:uid="{73B6916D-38F0-447A-8F8A-5AF2714A1E4D}"/>
    <cellStyle name="Normal 14 6" xfId="3262" xr:uid="{87C36B3A-D35D-4D60-A805-4D9193DA7E9C}"/>
    <cellStyle name="Normal 14 6 2" xfId="3263" xr:uid="{87567136-215E-44A5-869F-6E5DF3977BA7}"/>
    <cellStyle name="Normal 14 6 3" xfId="3264" xr:uid="{32E03118-8CAE-4D70-B964-8E5635D9228E}"/>
    <cellStyle name="Normal 14 6 4" xfId="3265" xr:uid="{323E8216-5359-4752-8AFB-1954C83413B3}"/>
    <cellStyle name="Normal 14 6 5" xfId="3266" xr:uid="{C72B84D8-A7D9-4AF7-819D-370F34702722}"/>
    <cellStyle name="Normal 14 6 6" xfId="3267" xr:uid="{D5EDBA7D-3749-4A20-B8D8-21A0DE3EB09B}"/>
    <cellStyle name="Normal 14 6 7" xfId="3268" xr:uid="{421CDD49-6669-4B3E-8176-0FB14C24AE26}"/>
    <cellStyle name="Normal 14 6 8" xfId="3269" xr:uid="{EC88F283-7BB8-4649-9AAC-57DB3D1C545F}"/>
    <cellStyle name="Normal 14 6 9" xfId="3270" xr:uid="{8819BB82-6F27-4007-8AD0-94C2BCD06F57}"/>
    <cellStyle name="Normal 14 7" xfId="3271" xr:uid="{744DF679-F5CA-4411-8984-65D620DB7FD2}"/>
    <cellStyle name="Normal 14 7 2" xfId="3272" xr:uid="{DA5AAA17-00DB-4EEE-94DD-A552CFC4C6A9}"/>
    <cellStyle name="Normal 14 7 3" xfId="3273" xr:uid="{DADC16EE-1241-4818-A308-30CBA9A6D989}"/>
    <cellStyle name="Normal 14 7 4" xfId="3274" xr:uid="{2BE6AF13-FCC1-4CA0-B2C0-E4BE4BF9E908}"/>
    <cellStyle name="Normal 14 7 5" xfId="3275" xr:uid="{CCC7048F-0E4F-4332-9DE4-70DC164DEAEB}"/>
    <cellStyle name="Normal 14 7 6" xfId="3276" xr:uid="{DD1CD8D2-9F94-4715-8919-36E3B7E2D548}"/>
    <cellStyle name="Normal 14 7 7" xfId="3277" xr:uid="{4E8F2CB8-2D52-4EDC-BC4B-5B53BF131562}"/>
    <cellStyle name="Normal 14 7 8" xfId="3278" xr:uid="{8BEE379A-1A91-4CE4-88BE-A3592BA12D4D}"/>
    <cellStyle name="Normal 14 7 9" xfId="3279" xr:uid="{1ADF0DF2-7BFF-4F11-9B52-D6357619A856}"/>
    <cellStyle name="Normal 14 8" xfId="3280" xr:uid="{9AAFFE2E-9EB1-44C1-AEAD-A6F424A69892}"/>
    <cellStyle name="Normal 14 8 2" xfId="3281" xr:uid="{F2F1B610-CEF3-436A-A200-2EF27E1F66FE}"/>
    <cellStyle name="Normal 14 8 3" xfId="3282" xr:uid="{FB42C57B-A254-420B-AED2-EC123BF004F8}"/>
    <cellStyle name="Normal 14 8 4" xfId="3283" xr:uid="{51F0C191-7126-4820-A6C0-B80CA5713912}"/>
    <cellStyle name="Normal 14 8 5" xfId="3284" xr:uid="{9E97D3B2-FA33-4F77-B096-FDDC6CCD0B56}"/>
    <cellStyle name="Normal 14 8 6" xfId="3285" xr:uid="{9815B8A1-DEE9-4C4D-B811-09A650CB0A6C}"/>
    <cellStyle name="Normal 14 8 7" xfId="3286" xr:uid="{23E6F918-54EC-444D-ABC5-217ED2145FC4}"/>
    <cellStyle name="Normal 14 8 8" xfId="3287" xr:uid="{FACCDE7F-436B-4E11-BA48-B9970499A4E0}"/>
    <cellStyle name="Normal 14 8 9" xfId="3288" xr:uid="{E2FE359E-67A2-4678-AEE3-84D96EB3B00D}"/>
    <cellStyle name="Normal 14 9" xfId="3289" xr:uid="{5284A997-D10F-4E5A-8308-060AA0572A4C}"/>
    <cellStyle name="Normal 14_Eco-Report " xfId="3290" xr:uid="{054024DD-E550-4E8E-8424-EEC4873F7139}"/>
    <cellStyle name="Normal 140" xfId="3291" xr:uid="{7A60741C-3E9E-4650-B565-E04C03491DD3}"/>
    <cellStyle name="Normal 140 10" xfId="3292" xr:uid="{3EAF9960-EDA1-4D93-A826-2C9F6344E432}"/>
    <cellStyle name="Normal 140 11" xfId="3293" xr:uid="{D32E27E7-344A-4192-A741-C824AA33699D}"/>
    <cellStyle name="Normal 140 12" xfId="3294" xr:uid="{8E222347-6DFF-43CD-8810-5BB6B14AE62C}"/>
    <cellStyle name="Normal 140 13" xfId="3295" xr:uid="{5BE9E3F0-E465-43A8-A1B2-6EA3DCCB0343}"/>
    <cellStyle name="Normal 140 14" xfId="3296" xr:uid="{394EAF1F-A917-4C5A-B783-192B24571266}"/>
    <cellStyle name="Normal 140 15" xfId="3297" xr:uid="{6CD10454-95FF-42D5-A06D-4EC4C96B2CED}"/>
    <cellStyle name="Normal 140 16" xfId="3298" xr:uid="{66D697D0-9918-44E7-AFF3-ADB308D26E80}"/>
    <cellStyle name="Normal 140 17" xfId="3299" xr:uid="{7F6B66F1-5D41-4B09-9517-2577D43752DB}"/>
    <cellStyle name="Normal 140 18" xfId="3300" xr:uid="{B23CB881-4BD8-404E-8004-FE77171D5118}"/>
    <cellStyle name="Normal 140 19" xfId="3301" xr:uid="{249DE469-CFF8-4730-B9A0-E9CAC0EED05B}"/>
    <cellStyle name="Normal 140 2" xfId="3302" xr:uid="{6629000A-6D07-4882-BDAA-9D1C5DDEC414}"/>
    <cellStyle name="Normal 140 20" xfId="3303" xr:uid="{DA2EE138-9DDA-4369-B279-01B9A4E1DD65}"/>
    <cellStyle name="Normal 140 3" xfId="3304" xr:uid="{BE25EF5B-6C63-4A16-9F9C-7902A135A1C3}"/>
    <cellStyle name="Normal 140 4" xfId="3305" xr:uid="{1605F882-6136-44F3-A43C-1CF58654DC8F}"/>
    <cellStyle name="Normal 140 5" xfId="3306" xr:uid="{63DC9A65-89F3-4FDF-A65C-811ED5CE5CA0}"/>
    <cellStyle name="Normal 140 6" xfId="3307" xr:uid="{8DD5FF8D-57DA-421F-BF58-E3B775F34167}"/>
    <cellStyle name="Normal 140 7" xfId="3308" xr:uid="{F6255806-0354-4CF1-B905-3ED20FA81600}"/>
    <cellStyle name="Normal 140 8" xfId="3309" xr:uid="{A71F5729-99FF-4450-9952-4F4EEB3086A2}"/>
    <cellStyle name="Normal 140 9" xfId="3310" xr:uid="{B01A6DE2-B4CA-43C0-AF2F-0753B7CCF12E}"/>
    <cellStyle name="Normal 141" xfId="3311" xr:uid="{837E2B95-B54E-42F3-A998-71D33449DA34}"/>
    <cellStyle name="Normal 142" xfId="3312" xr:uid="{C1AEE592-B2BA-4AAA-9D6D-303A8B62D4C0}"/>
    <cellStyle name="Normal 143" xfId="3313" xr:uid="{5ED7A627-5426-4707-94F9-04D06B6D3FB8}"/>
    <cellStyle name="Normal 144" xfId="3314" xr:uid="{1D715A32-C64C-4197-AA31-2D6AB3A527FF}"/>
    <cellStyle name="Normal 145" xfId="3315" xr:uid="{FF3EB15B-D5D1-4D72-973F-C66B92581FDE}"/>
    <cellStyle name="Normal 146" xfId="3316" xr:uid="{0764759D-DD6A-4544-914D-7A00062655A3}"/>
    <cellStyle name="Normal 147" xfId="3317" xr:uid="{60E7072E-8078-4C40-B76D-4AA280E67E5B}"/>
    <cellStyle name="Normal 148" xfId="3318" xr:uid="{0A03EFB7-E040-484A-85AB-4209591CBE49}"/>
    <cellStyle name="Normal 149" xfId="3319" xr:uid="{14390E25-2695-40E7-8BDC-437226F812F1}"/>
    <cellStyle name="Normal 15" xfId="3320" xr:uid="{710425F5-96CE-488E-A03D-8396826078BE}"/>
    <cellStyle name="Normal 15 10" xfId="3321" xr:uid="{DCC7CB23-51CD-488C-B4E3-112B31FE378D}"/>
    <cellStyle name="Normal 15 11" xfId="3322" xr:uid="{186A6A99-CB2F-4833-B0CF-7358C58B2AE1}"/>
    <cellStyle name="Normal 15 12" xfId="3323" xr:uid="{4796F705-EF33-44DF-A925-69D80CE49CF1}"/>
    <cellStyle name="Normal 15 13" xfId="3324" xr:uid="{1BA7EDE6-BA17-4536-B45B-0A65BC49FFC2}"/>
    <cellStyle name="Normal 15 14" xfId="3325" xr:uid="{F8CCCF74-96A9-4BE7-B6FB-CCA17A33C853}"/>
    <cellStyle name="Normal 15 15" xfId="3326" xr:uid="{7CAD45CD-9BC9-4A93-BB15-67BFC558B3C9}"/>
    <cellStyle name="Normal 15 16" xfId="3327" xr:uid="{F8BA9DED-7AD3-47A9-B539-1C3810770828}"/>
    <cellStyle name="Normal 15 17" xfId="3328" xr:uid="{7CD51E99-D5C9-4A7E-882E-C3254F484D08}"/>
    <cellStyle name="Normal 15 18" xfId="3329" xr:uid="{CDCE33B3-0AF3-41EA-A308-815FB4143A1A}"/>
    <cellStyle name="Normal 15 19" xfId="3330" xr:uid="{825A1120-C193-45F4-AB50-370ECB034AEC}"/>
    <cellStyle name="Normal 15 2" xfId="3331" xr:uid="{170B52C8-DE6B-4BF3-A495-D3A896B49B29}"/>
    <cellStyle name="Normal 15 2 2" xfId="3332" xr:uid="{40F0A942-BA65-4DCC-BF83-C160758DFE68}"/>
    <cellStyle name="Normal 15 2 3" xfId="3333" xr:uid="{C74F8AED-16EC-4336-9844-43CD9F254389}"/>
    <cellStyle name="Normal 15 2 4" xfId="3334" xr:uid="{15BCA8AA-9AB3-49DD-829E-14CAE8F48AE1}"/>
    <cellStyle name="Normal 15 2 5" xfId="3335" xr:uid="{3C7EAC35-9F81-4968-86DF-CA34EC72D4C6}"/>
    <cellStyle name="Normal 15 2 6" xfId="3336" xr:uid="{CF468DEE-802F-488B-AB3E-11C1F7D1B61F}"/>
    <cellStyle name="Normal 15 2 7" xfId="3337" xr:uid="{50289DF1-FA98-4745-A33A-02D3E35EEF69}"/>
    <cellStyle name="Normal 15 2 8" xfId="3338" xr:uid="{0D99536F-D59F-47CB-B00A-1F9CE65D53D9}"/>
    <cellStyle name="Normal 15 2 9" xfId="3339" xr:uid="{A9BE85A0-C68E-4AFC-B887-8051C21F88F0}"/>
    <cellStyle name="Normal 15 20" xfId="3340" xr:uid="{9425F71B-E0C3-4249-ADE7-882761362F38}"/>
    <cellStyle name="Normal 15 21" xfId="3341" xr:uid="{95BFFA43-B5D8-42C4-AB15-35DAF13E25BF}"/>
    <cellStyle name="Normal 15 22" xfId="3342" xr:uid="{04FAADD3-5284-4E68-B3D6-E868D3EF0C9A}"/>
    <cellStyle name="Normal 15 23" xfId="3343" xr:uid="{443C0A93-1061-47B5-A87C-9A9124C5CB01}"/>
    <cellStyle name="Normal 15 24" xfId="3344" xr:uid="{29B1DBF7-E289-4946-94FC-584E8A3ED8FA}"/>
    <cellStyle name="Normal 15 25" xfId="3345" xr:uid="{65A781E4-80AA-4260-847F-CEE901789568}"/>
    <cellStyle name="Normal 15 26" xfId="3346" xr:uid="{A5A7B99C-FD49-45CF-8953-B67CDDDB121E}"/>
    <cellStyle name="Normal 15 27" xfId="3347" xr:uid="{0F74A9CA-A9C6-4A9F-AA7B-521010228EA6}"/>
    <cellStyle name="Normal 15 27 2" xfId="8126" xr:uid="{F18A9355-81DB-4F97-B31F-01DC12157409}"/>
    <cellStyle name="Normal 15 27 3" xfId="8301" xr:uid="{E4BF2749-5943-4799-A509-5BE58123A9EE}"/>
    <cellStyle name="Normal 15 3" xfId="3348" xr:uid="{AAEF72BB-70B4-4CB0-AFF2-977369A1ADAE}"/>
    <cellStyle name="Normal 15 3 10" xfId="3349" xr:uid="{8BF68BD8-3C75-4BE8-83A3-F1DEAE5DF7B2}"/>
    <cellStyle name="Normal 15 3 11" xfId="3350" xr:uid="{2B5C55BC-DE9C-4734-9626-70FFFD63ACB1}"/>
    <cellStyle name="Normal 15 3 2" xfId="3351" xr:uid="{CA95488D-6226-4587-A686-55A7EB015CCE}"/>
    <cellStyle name="Normal 15 3 3" xfId="3352" xr:uid="{FD228551-894E-4549-BEF1-2610AA9506EE}"/>
    <cellStyle name="Normal 15 3 4" xfId="3353" xr:uid="{A06C64E8-D982-411D-ABFC-CD24340882C1}"/>
    <cellStyle name="Normal 15 3 5" xfId="3354" xr:uid="{0D2A02EE-2909-406D-ABCE-B04D3C2A8AB8}"/>
    <cellStyle name="Normal 15 3 6" xfId="3355" xr:uid="{D9B279D7-B57B-48E0-86A3-3D2F84CFFBB3}"/>
    <cellStyle name="Normal 15 3 7" xfId="3356" xr:uid="{561265CC-2E16-4660-8995-0FEC043361F8}"/>
    <cellStyle name="Normal 15 3 8" xfId="3357" xr:uid="{DB0476D7-0B71-4B9B-8C83-0E831B6C8EC2}"/>
    <cellStyle name="Normal 15 3 9" xfId="3358" xr:uid="{A86504C9-5A75-4987-97DB-4AFB38AD5C22}"/>
    <cellStyle name="Normal 15 4" xfId="3359" xr:uid="{18D0D479-4C22-4EDA-905A-612E2B67AFCB}"/>
    <cellStyle name="Normal 15 4 2" xfId="3360" xr:uid="{418E5E56-DC2B-4ABE-AF38-48E78B5D8E6F}"/>
    <cellStyle name="Normal 15 4 3" xfId="3361" xr:uid="{E86E6488-F923-4058-8BED-2C393D2A11C6}"/>
    <cellStyle name="Normal 15 4 4" xfId="3362" xr:uid="{1328E58C-A99A-4396-85D0-75A3539A5003}"/>
    <cellStyle name="Normal 15 4 5" xfId="3363" xr:uid="{56808809-5A4D-4536-8318-A9BC6FB0429C}"/>
    <cellStyle name="Normal 15 4 6" xfId="3364" xr:uid="{E8F577E8-4B20-4E40-90A7-7238A92EA7D5}"/>
    <cellStyle name="Normal 15 4 7" xfId="3365" xr:uid="{508345B7-D68F-447B-8EFE-3E6038865A0A}"/>
    <cellStyle name="Normal 15 4 8" xfId="3366" xr:uid="{8AF399AA-42A3-4609-92F5-6ACC3207E4F2}"/>
    <cellStyle name="Normal 15 4 9" xfId="3367" xr:uid="{112585E5-F430-4952-A29B-D266D801DFDC}"/>
    <cellStyle name="Normal 15 5" xfId="3368" xr:uid="{794FBCF4-AEA8-49A2-9E8A-14EEC6BA5BC4}"/>
    <cellStyle name="Normal 15 5 2" xfId="3369" xr:uid="{0F9F1A55-1AD7-488D-BD3D-85EC2674CDFF}"/>
    <cellStyle name="Normal 15 5 3" xfId="3370" xr:uid="{EE5A01AF-B940-43C5-A38C-F3C194FC40CD}"/>
    <cellStyle name="Normal 15 5 4" xfId="3371" xr:uid="{7CC915A6-43C0-4FB6-8F4F-622D5F40ECAE}"/>
    <cellStyle name="Normal 15 5 5" xfId="3372" xr:uid="{0BD978B3-219D-4820-A683-A9A388813960}"/>
    <cellStyle name="Normal 15 5 6" xfId="3373" xr:uid="{E2307CAE-76E5-40A1-AF84-737BC0F6453F}"/>
    <cellStyle name="Normal 15 5 7" xfId="3374" xr:uid="{4FC50017-348E-466B-A6F8-381B1B73D6D1}"/>
    <cellStyle name="Normal 15 5 8" xfId="3375" xr:uid="{FECAFECD-C060-4583-AFF3-17D434481DD1}"/>
    <cellStyle name="Normal 15 5 9" xfId="3376" xr:uid="{6347F1B8-9C07-4F7D-84C5-85DA744797F3}"/>
    <cellStyle name="Normal 15 6" xfId="3377" xr:uid="{51F06597-D52A-45EF-9913-95EAF78D2BA3}"/>
    <cellStyle name="Normal 15 6 2" xfId="3378" xr:uid="{95FCFF9A-8634-4A02-A3A1-7FE7F6D1DDBA}"/>
    <cellStyle name="Normal 15 6 3" xfId="3379" xr:uid="{BF0BBC1E-B349-4FFA-A81C-82D410EEE4BD}"/>
    <cellStyle name="Normal 15 6 4" xfId="3380" xr:uid="{6FC8B5BD-F0F3-4019-8CD7-62870772A28F}"/>
    <cellStyle name="Normal 15 6 5" xfId="3381" xr:uid="{C621DA2F-E418-456A-B7C6-E3583880F2EE}"/>
    <cellStyle name="Normal 15 6 6" xfId="3382" xr:uid="{DC842F6D-E537-49EF-8796-138895F13EAE}"/>
    <cellStyle name="Normal 15 6 7" xfId="3383" xr:uid="{20B8BC09-7C2C-4D54-9213-7C6E753AB21C}"/>
    <cellStyle name="Normal 15 6 8" xfId="3384" xr:uid="{0A18043A-73C6-4DD2-820C-4DB08CCB626C}"/>
    <cellStyle name="Normal 15 6 9" xfId="3385" xr:uid="{D449A877-F14C-41F3-90AB-4080D1C1D004}"/>
    <cellStyle name="Normal 15 7" xfId="3386" xr:uid="{93BD4985-6DC1-4FD9-97C6-D52E47A6D10C}"/>
    <cellStyle name="Normal 15 7 2" xfId="3387" xr:uid="{49F5DAA1-28B7-4705-A97B-F57293E2EF63}"/>
    <cellStyle name="Normal 15 7 3" xfId="3388" xr:uid="{5805B059-A856-4F08-8C29-269769844737}"/>
    <cellStyle name="Normal 15 7 4" xfId="3389" xr:uid="{0817B5E8-D28D-4E3F-AF4A-213C460033E2}"/>
    <cellStyle name="Normal 15 7 5" xfId="3390" xr:uid="{C976BFD3-B2B6-4442-A32F-EB4C63586C3A}"/>
    <cellStyle name="Normal 15 7 6" xfId="3391" xr:uid="{4DEA8E11-6ED5-46BB-B531-D7F8D055481B}"/>
    <cellStyle name="Normal 15 7 7" xfId="3392" xr:uid="{939F2E89-D7A6-4EB6-B04C-B30FD77EBEAE}"/>
    <cellStyle name="Normal 15 7 8" xfId="3393" xr:uid="{A9842E09-8286-4E15-9503-C0D991843FDB}"/>
    <cellStyle name="Normal 15 7 9" xfId="3394" xr:uid="{DCAB9640-F1E0-42B6-B6F6-18566E713CAE}"/>
    <cellStyle name="Normal 15 8" xfId="3395" xr:uid="{F33F5445-0249-4D63-9FA2-A599A5AEAEDF}"/>
    <cellStyle name="Normal 15 8 2" xfId="3396" xr:uid="{4187C5E4-F75A-4D0C-B79C-F78AD203CD99}"/>
    <cellStyle name="Normal 15 8 3" xfId="3397" xr:uid="{0462A4CA-23EA-4963-8F3A-6CEAF4309515}"/>
    <cellStyle name="Normal 15 8 4" xfId="3398" xr:uid="{C70C2B66-11B0-43C6-A94F-68AC0B41B6D7}"/>
    <cellStyle name="Normal 15 8 5" xfId="3399" xr:uid="{DF08C226-2F81-483A-98BB-978277611D89}"/>
    <cellStyle name="Normal 15 8 6" xfId="3400" xr:uid="{DDC55A30-0FE1-47BC-B8B9-988E74F60DCD}"/>
    <cellStyle name="Normal 15 8 7" xfId="3401" xr:uid="{4D892E9D-9383-4B55-92C2-078016AD3801}"/>
    <cellStyle name="Normal 15 8 8" xfId="3402" xr:uid="{D3D85AE5-0195-4C19-A95A-1E9332D5A62B}"/>
    <cellStyle name="Normal 15 8 9" xfId="3403" xr:uid="{D48ED346-5508-40F5-A41F-8040716612EB}"/>
    <cellStyle name="Normal 15 9" xfId="3404" xr:uid="{C2D4D0AF-11C9-4DD1-82FA-0808B815E45F}"/>
    <cellStyle name="Normal 15_Eco-Report " xfId="3405" xr:uid="{DBF36788-087F-47B1-B878-646C6797A8CA}"/>
    <cellStyle name="Normal 150" xfId="3406" xr:uid="{55552EF6-2082-4797-9103-4DF106FCAB7B}"/>
    <cellStyle name="Normal 151" xfId="3407" xr:uid="{43C0FABA-4589-423E-B318-642ED3021827}"/>
    <cellStyle name="Normal 152" xfId="3408" xr:uid="{D1EB7FE9-BA61-4FD8-9874-4B766FF825DA}"/>
    <cellStyle name="Normal 153" xfId="3409" xr:uid="{6072145E-6C85-44FF-8605-F8AED366B49A}"/>
    <cellStyle name="Normal 154" xfId="3410" xr:uid="{1ED8C001-E08B-4D70-9FDC-0EE19EC281C4}"/>
    <cellStyle name="Normal 155" xfId="3411" xr:uid="{5D15A7A3-10A7-47C7-BB57-FB86D55CB662}"/>
    <cellStyle name="Normal 156" xfId="3412" xr:uid="{24AD6DE3-AE85-40FB-A8DA-A4FD40B14CD6}"/>
    <cellStyle name="Normal 157" xfId="3413" xr:uid="{59BF44FA-EF8F-4FF6-A365-DA7F4F1E058D}"/>
    <cellStyle name="Normal 158" xfId="3414" xr:uid="{6B9A083F-C2F4-403D-B199-EC13169F21B9}"/>
    <cellStyle name="Normal 159" xfId="3415" xr:uid="{6F8EECE0-5CA3-40A0-A56A-62FDEEBC4728}"/>
    <cellStyle name="Normal 16" xfId="3416" xr:uid="{A16E162A-7347-4B6C-9FCE-EA38F1B08B53}"/>
    <cellStyle name="Normal 16 10" xfId="3417" xr:uid="{5F2FD606-577E-42D0-9F99-D877268FB345}"/>
    <cellStyle name="Normal 16 11" xfId="3418" xr:uid="{1FEB7928-4CFD-4138-B667-9938C5E6DB02}"/>
    <cellStyle name="Normal 16 12" xfId="3419" xr:uid="{6F0D17E5-CBC4-44A5-A1F9-0E80218C7E11}"/>
    <cellStyle name="Normal 16 13" xfId="3420" xr:uid="{B4949CBE-5A6D-4A33-85AA-939C0CC0567C}"/>
    <cellStyle name="Normal 16 14" xfId="3421" xr:uid="{87783613-62BE-42E5-B9B8-4CE238C06101}"/>
    <cellStyle name="Normal 16 15" xfId="3422" xr:uid="{243F72FB-F9A5-49D4-BC66-7D1991106AA4}"/>
    <cellStyle name="Normal 16 16" xfId="3423" xr:uid="{B3E09D7B-A6D8-4367-AAE7-AAE2E924CD20}"/>
    <cellStyle name="Normal 16 17" xfId="3424" xr:uid="{498434E2-7004-41A4-B6F6-F54DC5220DBD}"/>
    <cellStyle name="Normal 16 18" xfId="3425" xr:uid="{856A904D-423F-4997-9EA2-F2DAB835183E}"/>
    <cellStyle name="Normal 16 19" xfId="3426" xr:uid="{CA4C191F-0847-417F-A95A-F13368CD3359}"/>
    <cellStyle name="Normal 16 2" xfId="3427" xr:uid="{6CFCD636-FB54-4C16-9F56-D00BAED2D048}"/>
    <cellStyle name="Normal 16 2 2" xfId="3428" xr:uid="{85C02E17-C2D8-402A-8C35-418772655395}"/>
    <cellStyle name="Normal 16 2 3" xfId="3429" xr:uid="{3487B09D-700B-41AD-8AB9-2450D9800782}"/>
    <cellStyle name="Normal 16 2 4" xfId="3430" xr:uid="{FDCC762E-D4CA-4E09-9D2E-F2F4DF88A93D}"/>
    <cellStyle name="Normal 16 2 5" xfId="3431" xr:uid="{C8960AB8-0328-4260-BA46-B972F3D5D3A0}"/>
    <cellStyle name="Normal 16 2 6" xfId="3432" xr:uid="{6BA7FFA7-EACE-4C0F-920E-B07E07AE3DDB}"/>
    <cellStyle name="Normal 16 2 7" xfId="3433" xr:uid="{56861294-42D0-45B3-AB26-0C79FDE918E5}"/>
    <cellStyle name="Normal 16 2 8" xfId="3434" xr:uid="{504843F4-0AF5-4A3A-AEAB-39E30CBF5D97}"/>
    <cellStyle name="Normal 16 2 9" xfId="3435" xr:uid="{5BE09F14-0468-4992-8B35-94808B762A66}"/>
    <cellStyle name="Normal 16 20" xfId="3436" xr:uid="{20DA8D19-DB75-4551-A49A-8FE1DE6B2BEC}"/>
    <cellStyle name="Normal 16 21" xfId="3437" xr:uid="{5D7CDE60-DA69-46BE-9EE3-70B5C679424E}"/>
    <cellStyle name="Normal 16 22" xfId="3438" xr:uid="{D6819C5C-1336-475A-9874-6EBDC10BFD31}"/>
    <cellStyle name="Normal 16 23" xfId="3439" xr:uid="{26B885DC-B165-4C52-8B13-64C76A1C8E9F}"/>
    <cellStyle name="Normal 16 24" xfId="3440" xr:uid="{6BAAB82C-550B-4548-A316-FBB8B92662AC}"/>
    <cellStyle name="Normal 16 25" xfId="3441" xr:uid="{37D901BE-C0AB-4723-BE11-657165CA2B10}"/>
    <cellStyle name="Normal 16 26" xfId="3442" xr:uid="{6D7E3142-8F72-448D-9BB9-498AB78D4295}"/>
    <cellStyle name="Normal 16 27" xfId="3443" xr:uid="{C95DA66E-BAD0-4B64-A194-C8941BAB49BD}"/>
    <cellStyle name="Normal 16 27 2" xfId="8127" xr:uid="{DD5F77A7-F07E-40EF-B135-78DD93662D89}"/>
    <cellStyle name="Normal 16 27 3" xfId="8302" xr:uid="{BF946382-1AAF-4D14-B4CB-8F38AD64F3CC}"/>
    <cellStyle name="Normal 16 3" xfId="3444" xr:uid="{478CF56A-4A96-4E6B-945E-979AFC139AC1}"/>
    <cellStyle name="Normal 16 3 10" xfId="3445" xr:uid="{5963F75A-5774-4F2A-8EB4-2F2338631D4A}"/>
    <cellStyle name="Normal 16 3 11" xfId="3446" xr:uid="{05AB2BD3-1970-4117-962C-B1CC62FCDB81}"/>
    <cellStyle name="Normal 16 3 2" xfId="3447" xr:uid="{202EBABE-2D13-4120-A4EF-31635BEDF542}"/>
    <cellStyle name="Normal 16 3 3" xfId="3448" xr:uid="{E6C05EC2-7952-4DCA-BC35-B01A0145DCFA}"/>
    <cellStyle name="Normal 16 3 4" xfId="3449" xr:uid="{D4B8DC2F-7C39-4AB0-AC41-730BD6387D15}"/>
    <cellStyle name="Normal 16 3 5" xfId="3450" xr:uid="{9856110A-CA23-4203-8C6F-ADED57FFE2FA}"/>
    <cellStyle name="Normal 16 3 6" xfId="3451" xr:uid="{3FE26AFA-4A01-4823-A483-E89D00FF09A5}"/>
    <cellStyle name="Normal 16 3 7" xfId="3452" xr:uid="{AED29F64-7FFC-453B-AFE7-543B164CABAA}"/>
    <cellStyle name="Normal 16 3 8" xfId="3453" xr:uid="{2A1CCDAD-D82B-4322-9146-0C1F972CC154}"/>
    <cellStyle name="Normal 16 3 9" xfId="3454" xr:uid="{CED49489-904E-4E74-B852-931B7E17D20A}"/>
    <cellStyle name="Normal 16 4" xfId="3455" xr:uid="{479CA0DD-4298-492A-A8D8-C85CE774E4CE}"/>
    <cellStyle name="Normal 16 4 2" xfId="3456" xr:uid="{9316845C-6CF2-4C4F-859E-4E7B1546FDAB}"/>
    <cellStyle name="Normal 16 4 3" xfId="3457" xr:uid="{7E6914C3-F04E-4FE2-BF38-0E38500B465C}"/>
    <cellStyle name="Normal 16 4 4" xfId="3458" xr:uid="{BEA228DF-82D6-4941-9E37-BE2F42084694}"/>
    <cellStyle name="Normal 16 4 5" xfId="3459" xr:uid="{AC4F1B40-1931-4620-8C47-9DD8E959AAE0}"/>
    <cellStyle name="Normal 16 4 6" xfId="3460" xr:uid="{A7E2EBFD-219F-4408-BF74-06EA19066270}"/>
    <cellStyle name="Normal 16 4 7" xfId="3461" xr:uid="{4413C36F-7FFF-4EAB-B9F3-656C1B932E7D}"/>
    <cellStyle name="Normal 16 4 8" xfId="3462" xr:uid="{6DE4F570-3FAE-4047-8CB9-527D683C5320}"/>
    <cellStyle name="Normal 16 4 9" xfId="3463" xr:uid="{655F6ECD-69C1-4C6C-A0FA-2EA1A76425DA}"/>
    <cellStyle name="Normal 16 5" xfId="3464" xr:uid="{E92C5490-E85B-44B9-87CB-018CD2A08BBD}"/>
    <cellStyle name="Normal 16 5 2" xfId="3465" xr:uid="{97741E8B-AA6E-40E8-B4F9-D24DA3EBB2BD}"/>
    <cellStyle name="Normal 16 5 3" xfId="3466" xr:uid="{7AE987D5-9BA9-4AE6-8216-42235C7CC96B}"/>
    <cellStyle name="Normal 16 5 4" xfId="3467" xr:uid="{44453D06-1B7F-40F7-9C24-EB822F1FDE1D}"/>
    <cellStyle name="Normal 16 5 5" xfId="3468" xr:uid="{46152964-1E34-4271-9E3B-B3719A2DC090}"/>
    <cellStyle name="Normal 16 5 6" xfId="3469" xr:uid="{5AFC661D-99FB-4C1B-938E-D163F68C6B9B}"/>
    <cellStyle name="Normal 16 5 7" xfId="3470" xr:uid="{10CC941C-CD7C-4185-9D7C-06EE1DE35070}"/>
    <cellStyle name="Normal 16 5 8" xfId="3471" xr:uid="{6C1B4B03-7026-4F46-9E8C-C61F93DC48D1}"/>
    <cellStyle name="Normal 16 5 9" xfId="3472" xr:uid="{2D731D00-275B-4AEB-B157-65F80F52F538}"/>
    <cellStyle name="Normal 16 6" xfId="3473" xr:uid="{8DC79BBD-4E3B-42B9-9526-03347293D82D}"/>
    <cellStyle name="Normal 16 6 2" xfId="3474" xr:uid="{4BD1F940-B2A4-4677-96FF-3346ABDA9365}"/>
    <cellStyle name="Normal 16 6 3" xfId="3475" xr:uid="{9F505F68-6C24-4BD8-B10F-D974437778C0}"/>
    <cellStyle name="Normal 16 6 4" xfId="3476" xr:uid="{D5D4C67E-7D05-47A7-8C88-10F58FC789C0}"/>
    <cellStyle name="Normal 16 6 5" xfId="3477" xr:uid="{885EFA72-BA3E-4347-98E8-41FB883F0523}"/>
    <cellStyle name="Normal 16 6 6" xfId="3478" xr:uid="{CE4FAD4C-F00B-49FD-A5F4-7C359F19D93F}"/>
    <cellStyle name="Normal 16 6 7" xfId="3479" xr:uid="{DECBC256-0FE0-48B5-95C8-69F5AEB947D6}"/>
    <cellStyle name="Normal 16 6 8" xfId="3480" xr:uid="{8E0A346C-D766-4EBA-AD3E-814DCBB7DE87}"/>
    <cellStyle name="Normal 16 6 9" xfId="3481" xr:uid="{4C86FC0F-C321-4529-823A-787079B4F5E8}"/>
    <cellStyle name="Normal 16 7" xfId="3482" xr:uid="{63AABD78-0D36-4404-9A5E-7ECCBC4C3571}"/>
    <cellStyle name="Normal 16 7 2" xfId="3483" xr:uid="{035DC6E0-B5EC-40A9-A80B-B0009898958A}"/>
    <cellStyle name="Normal 16 7 3" xfId="3484" xr:uid="{714D58D6-A962-4F90-8A90-E004895C2172}"/>
    <cellStyle name="Normal 16 7 4" xfId="3485" xr:uid="{551CD442-0D84-430C-827F-E74D67063F0C}"/>
    <cellStyle name="Normal 16 7 5" xfId="3486" xr:uid="{8438C549-2E22-4C2E-BE43-E4336A4FB174}"/>
    <cellStyle name="Normal 16 7 6" xfId="3487" xr:uid="{7372834C-D4EB-4FD8-9A45-DE3365E754A2}"/>
    <cellStyle name="Normal 16 7 7" xfId="3488" xr:uid="{5E8D3923-4186-488E-ACF1-AE9E69989B2A}"/>
    <cellStyle name="Normal 16 7 8" xfId="3489" xr:uid="{A01B01A9-7AD4-4641-A5FC-1C2139BEFB20}"/>
    <cellStyle name="Normal 16 7 9" xfId="3490" xr:uid="{7D0ED274-E277-4867-B5B5-38B958D4137A}"/>
    <cellStyle name="Normal 16 8" xfId="3491" xr:uid="{2D1398B3-C8D4-48D2-9793-6BD92E972FD1}"/>
    <cellStyle name="Normal 16 8 2" xfId="3492" xr:uid="{0479263F-BA17-4209-86DE-08C295F8C6BA}"/>
    <cellStyle name="Normal 16 8 3" xfId="3493" xr:uid="{9BC196B8-15A0-4F17-99C3-BFA441C24B94}"/>
    <cellStyle name="Normal 16 8 4" xfId="3494" xr:uid="{D2080C37-B5B7-4FEB-A237-984265E024F7}"/>
    <cellStyle name="Normal 16 8 5" xfId="3495" xr:uid="{8FA612C3-FB24-48E6-807D-CB9308297D54}"/>
    <cellStyle name="Normal 16 8 6" xfId="3496" xr:uid="{5180E6D0-F822-4962-80AF-D1EBD4037C1B}"/>
    <cellStyle name="Normal 16 8 7" xfId="3497" xr:uid="{6D47B39E-1155-4330-A1FA-9FB369041553}"/>
    <cellStyle name="Normal 16 8 8" xfId="3498" xr:uid="{40B14353-A7CD-4919-A7E6-17F75E4607A3}"/>
    <cellStyle name="Normal 16 8 9" xfId="3499" xr:uid="{927D5A73-E46F-481D-8833-A1B7592EC858}"/>
    <cellStyle name="Normal 16 9" xfId="3500" xr:uid="{DAC1045A-3529-4CD6-BAEB-CE7E536B333A}"/>
    <cellStyle name="Normal 160" xfId="3501" xr:uid="{CFD0DC27-9DE4-462F-902B-79AEE633D0A0}"/>
    <cellStyle name="Normal 161" xfId="3502" xr:uid="{F9E8977D-61A4-43B6-A869-E6BDFA3B888B}"/>
    <cellStyle name="Normal 162" xfId="3503" xr:uid="{94D8D655-817E-4186-A619-6CBC2451B6A2}"/>
    <cellStyle name="Normal 163" xfId="3504" xr:uid="{253876C3-9A02-463B-A19A-946EA1E9BBE8}"/>
    <cellStyle name="Normal 164" xfId="3505" xr:uid="{B9FEE71E-DB73-47EC-BCB9-8F006E9C9AD5}"/>
    <cellStyle name="Normal 164 2" xfId="3506" xr:uid="{F10D2927-2C9C-4FB8-A1C4-31D8C5C4577E}"/>
    <cellStyle name="Normal 164 2 2" xfId="3507" xr:uid="{BE18B0D6-E265-42BA-94B3-0BB2C1B93688}"/>
    <cellStyle name="Normal 164 2 2 2" xfId="3508" xr:uid="{AA05B871-1874-42BA-A17D-B6BBC44FC402}"/>
    <cellStyle name="Normal 164 2 2 2 2" xfId="8129" xr:uid="{51B0805A-99F4-4ABE-9060-57236B297F4C}"/>
    <cellStyle name="Normal 164 2 2 2 3" xfId="8304" xr:uid="{3E3B19C2-C32B-41EB-A722-54FF0AC1C9CB}"/>
    <cellStyle name="Normal 164 2 2 3" xfId="8128" xr:uid="{2E007049-487E-47C4-8DEC-5B5F1E23380A}"/>
    <cellStyle name="Normal 164 2 2 4" xfId="8303" xr:uid="{377B9AD0-091C-4A12-9CDE-4E3F1F77AA5F}"/>
    <cellStyle name="Normal 164 2 3" xfId="3509" xr:uid="{50D9EDBE-378A-4425-9BE7-43919E38BC51}"/>
    <cellStyle name="Normal 164 2 4" xfId="3510" xr:uid="{634C313F-37A4-4FEA-9D61-D58E1E10FC74}"/>
    <cellStyle name="Normal 164 2 4 2" xfId="8130" xr:uid="{10694FBA-7177-481C-8BDF-B60D19CB6CDE}"/>
    <cellStyle name="Normal 164 2 4 3" xfId="8305" xr:uid="{AC94439C-401A-4E19-8A84-48CC77EAADF0}"/>
    <cellStyle name="Normal 164 3" xfId="3511" xr:uid="{EE5797DD-4E2B-4FD3-99F2-750B5FC5A55D}"/>
    <cellStyle name="Normal 164 3 2" xfId="8131" xr:uid="{9852CEF1-F826-4239-AC2F-8938872F31A9}"/>
    <cellStyle name="Normal 164 3 3" xfId="8306" xr:uid="{ABC118B7-9A4A-479A-A6CA-DB422CCCE212}"/>
    <cellStyle name="Normal 165" xfId="3512" xr:uid="{228F3630-CC20-4285-8A41-3D533A6B6DEB}"/>
    <cellStyle name="Normal 166" xfId="3513" xr:uid="{3384927D-9EA7-46BD-BE7B-3D08C6C82D22}"/>
    <cellStyle name="Normal 167" xfId="3514" xr:uid="{7D73240D-5354-4EB3-B7B3-E5C608657A7F}"/>
    <cellStyle name="Normal 168" xfId="3515" xr:uid="{733EA69B-6972-4B14-9CD6-7191EA6BC744}"/>
    <cellStyle name="Normal 169" xfId="3516" xr:uid="{81FBD420-C200-461E-9E74-C2CFB38CCF4D}"/>
    <cellStyle name="Normal 169 2" xfId="3517" xr:uid="{85B699E9-72C5-479F-9051-F64B45130DAF}"/>
    <cellStyle name="Normal 169 3" xfId="3518" xr:uid="{841EB246-8810-4981-B5EC-7F3B1BE2F75E}"/>
    <cellStyle name="Normal 169 4" xfId="3519" xr:uid="{C2FFAAFB-D1B7-48BF-BB4B-341529F17E8A}"/>
    <cellStyle name="Normal 169 5" xfId="3520" xr:uid="{5930E8AE-9822-48C5-A506-08AFE6EEA5A3}"/>
    <cellStyle name="Normal 169 6" xfId="3521" xr:uid="{13EA853C-3401-457B-8430-43653654E313}"/>
    <cellStyle name="Normal 17" xfId="3522" xr:uid="{74CF31FC-F059-4F54-8628-D8BB0AC71BEE}"/>
    <cellStyle name="Normal 17 10" xfId="3523" xr:uid="{B231BBB2-FFD6-46B5-80BF-028799C5B373}"/>
    <cellStyle name="Normal 17 11" xfId="3524" xr:uid="{E9DAADAF-4C75-4715-A98C-B6D21B3DE3E0}"/>
    <cellStyle name="Normal 17 12" xfId="3525" xr:uid="{00A48488-89A3-4DF8-82F0-9D2704746ABE}"/>
    <cellStyle name="Normal 17 13" xfId="3526" xr:uid="{5C085FC4-B120-484B-9239-6B0E6FBAF6F0}"/>
    <cellStyle name="Normal 17 14" xfId="3527" xr:uid="{A98EDE70-9EE8-4739-B880-293FAB6B637F}"/>
    <cellStyle name="Normal 17 15" xfId="3528" xr:uid="{A83A2E67-26C8-499D-AB5C-77595DA73C2E}"/>
    <cellStyle name="Normal 17 16" xfId="3529" xr:uid="{6D3648F1-7BA7-44CC-90F7-07B32ECD032E}"/>
    <cellStyle name="Normal 17 17" xfId="3530" xr:uid="{B67CA3CF-6F6D-4537-8895-A79BB5614495}"/>
    <cellStyle name="Normal 17 18" xfId="3531" xr:uid="{05AEDD4D-39FE-4744-A00D-B45ECF643250}"/>
    <cellStyle name="Normal 17 19" xfId="3532" xr:uid="{9051DAF2-0CBB-4544-973C-939ECA06A15A}"/>
    <cellStyle name="Normal 17 2" xfId="3533" xr:uid="{4FD410ED-4318-46F1-B33E-0165194B0BBC}"/>
    <cellStyle name="Normal 17 2 2" xfId="3534" xr:uid="{29FCAAC6-A916-4636-84CF-0C1FF070E610}"/>
    <cellStyle name="Normal 17 2 3" xfId="3535" xr:uid="{D6882859-4864-4DB3-9ECD-4264B15A07D4}"/>
    <cellStyle name="Normal 17 2 4" xfId="3536" xr:uid="{2ADAB525-21AF-4274-A851-CD0336DB05DB}"/>
    <cellStyle name="Normal 17 2 5" xfId="3537" xr:uid="{FA03BEB8-5568-4641-93A0-585416B0B730}"/>
    <cellStyle name="Normal 17 2 6" xfId="3538" xr:uid="{602719E7-F814-4ABB-816A-E9BCB31E24B5}"/>
    <cellStyle name="Normal 17 2 7" xfId="3539" xr:uid="{0F0F0173-E707-484B-B291-09D3091ED2AD}"/>
    <cellStyle name="Normal 17 2 8" xfId="3540" xr:uid="{A118AB91-96BE-46E8-9B44-3278A21DF33A}"/>
    <cellStyle name="Normal 17 2 9" xfId="3541" xr:uid="{D6F6BFD4-5E26-4AAE-8B51-913F55126A2C}"/>
    <cellStyle name="Normal 17 20" xfId="3542" xr:uid="{D02AE908-14F1-4644-8D77-666EE3FFBA72}"/>
    <cellStyle name="Normal 17 21" xfId="3543" xr:uid="{20B0C457-CE61-4516-8E9C-9126C14298A2}"/>
    <cellStyle name="Normal 17 22" xfId="3544" xr:uid="{97A6B01C-7EDC-447F-910D-00EBA0AD389C}"/>
    <cellStyle name="Normal 17 23" xfId="3545" xr:uid="{E130C3F2-4345-4E8F-98CC-B566A2223FA9}"/>
    <cellStyle name="Normal 17 24" xfId="3546" xr:uid="{332A55CC-A71D-4D5C-AE78-158B7239D467}"/>
    <cellStyle name="Normal 17 25" xfId="3547" xr:uid="{57F6E42C-7975-4AA4-A2C1-3C9F253F8606}"/>
    <cellStyle name="Normal 17 26" xfId="3548" xr:uid="{85881030-9FE1-49C3-B582-27461FA5DEE7}"/>
    <cellStyle name="Normal 17 27" xfId="3549" xr:uid="{548843CB-3069-496E-BDE6-9AF9EA70AA3F}"/>
    <cellStyle name="Normal 17 27 2" xfId="8132" xr:uid="{B577B4D0-F465-4CF5-870D-B74B6FF6DE18}"/>
    <cellStyle name="Normal 17 27 3" xfId="8307" xr:uid="{ED83598E-97FE-4D4B-A13B-BB6A8A2DF53B}"/>
    <cellStyle name="Normal 17 3" xfId="3550" xr:uid="{E1631731-CF0A-4469-B68B-E1582795947F}"/>
    <cellStyle name="Normal 17 3 10" xfId="3551" xr:uid="{F172BD0E-2984-4C7E-BAB5-82E3021B5496}"/>
    <cellStyle name="Normal 17 3 11" xfId="3552" xr:uid="{2BF9E612-70C0-4294-97AE-7AE50F2C22EB}"/>
    <cellStyle name="Normal 17 3 2" xfId="3553" xr:uid="{63BA8610-8EB8-401E-B74E-F11F8CFC21C2}"/>
    <cellStyle name="Normal 17 3 3" xfId="3554" xr:uid="{3DDF55F4-2405-4BAF-A0AE-F1A9FC734797}"/>
    <cellStyle name="Normal 17 3 4" xfId="3555" xr:uid="{69B2C71C-AE89-4799-AE23-F9C4D76B02FE}"/>
    <cellStyle name="Normal 17 3 5" xfId="3556" xr:uid="{A629DE72-A0D8-4A0F-9EAE-343AE17AE3A1}"/>
    <cellStyle name="Normal 17 3 6" xfId="3557" xr:uid="{43286495-8AEE-4E46-998B-D9B99707BAFD}"/>
    <cellStyle name="Normal 17 3 7" xfId="3558" xr:uid="{9CB573CD-E787-4B17-AA18-991441BF9A7E}"/>
    <cellStyle name="Normal 17 3 8" xfId="3559" xr:uid="{9F4894C0-19BA-462D-AC84-6C6DEC697FB3}"/>
    <cellStyle name="Normal 17 3 9" xfId="3560" xr:uid="{168A70F4-6AEF-4C30-8590-82B27490CD0D}"/>
    <cellStyle name="Normal 17 4" xfId="3561" xr:uid="{AF76E1A2-F594-48E4-93CC-8E53F020221C}"/>
    <cellStyle name="Normal 17 4 2" xfId="3562" xr:uid="{B57EB160-1BB5-4137-9E64-069D2F67BAA0}"/>
    <cellStyle name="Normal 17 4 3" xfId="3563" xr:uid="{11ED70C6-881E-48C1-8C8E-3A054274375B}"/>
    <cellStyle name="Normal 17 4 4" xfId="3564" xr:uid="{4184E9DA-99EC-4F3A-9729-42D53A0B01F8}"/>
    <cellStyle name="Normal 17 4 5" xfId="3565" xr:uid="{88F75C8F-219A-4A84-A05D-B79C144ECBAE}"/>
    <cellStyle name="Normal 17 4 6" xfId="3566" xr:uid="{A6345E09-7927-48DB-BCA9-A45AEFD1CC62}"/>
    <cellStyle name="Normal 17 4 7" xfId="3567" xr:uid="{17D24A37-0262-4A87-B319-C638A2F69BA3}"/>
    <cellStyle name="Normal 17 4 8" xfId="3568" xr:uid="{7C920F59-01F2-46D4-8A1D-A0AF45D755A9}"/>
    <cellStyle name="Normal 17 4 9" xfId="3569" xr:uid="{8D620178-56A8-47DE-A568-E7B0E9ADBBD4}"/>
    <cellStyle name="Normal 17 5" xfId="3570" xr:uid="{4ABFAE03-75D5-4F04-9982-E00FFE2CE859}"/>
    <cellStyle name="Normal 17 5 2" xfId="3571" xr:uid="{0C868962-BD56-4A69-9911-BD3403740312}"/>
    <cellStyle name="Normal 17 5 3" xfId="3572" xr:uid="{7AC9557C-A4AD-40A9-B7E7-85C45113404B}"/>
    <cellStyle name="Normal 17 5 4" xfId="3573" xr:uid="{4F7928AE-9B29-431D-9A0A-1AEF7EC1011F}"/>
    <cellStyle name="Normal 17 5 5" xfId="3574" xr:uid="{6F03329F-65B0-4F49-95CC-2A7C3A0E6E32}"/>
    <cellStyle name="Normal 17 5 6" xfId="3575" xr:uid="{BF47CE55-AF7D-4A04-B9B3-183684FDF140}"/>
    <cellStyle name="Normal 17 5 7" xfId="3576" xr:uid="{04154F30-4B31-4650-9E5E-3A04847140E4}"/>
    <cellStyle name="Normal 17 5 8" xfId="3577" xr:uid="{BCB42A22-446A-4A64-AEDC-2E4D1158E03C}"/>
    <cellStyle name="Normal 17 5 9" xfId="3578" xr:uid="{9234E85D-D27A-434B-B2F1-83D568359B59}"/>
    <cellStyle name="Normal 17 6" xfId="3579" xr:uid="{FD51A681-0809-4C1A-8260-3F3EAAE6489F}"/>
    <cellStyle name="Normal 17 6 2" xfId="3580" xr:uid="{36B5284E-DD88-4A52-9038-0B6B04C83D6F}"/>
    <cellStyle name="Normal 17 6 3" xfId="3581" xr:uid="{F3535CE8-DE78-479E-A7EA-4FDE77BE2132}"/>
    <cellStyle name="Normal 17 6 4" xfId="3582" xr:uid="{DFCFB148-163E-4378-9120-5571B1548BB3}"/>
    <cellStyle name="Normal 17 6 5" xfId="3583" xr:uid="{432850B6-65D9-4D70-BB42-908D79D21EB2}"/>
    <cellStyle name="Normal 17 6 6" xfId="3584" xr:uid="{E5B0095B-C03C-45AC-A28A-BA892CF1154A}"/>
    <cellStyle name="Normal 17 6 7" xfId="3585" xr:uid="{2E14C8BB-F415-43E0-A4B3-E9776B485F0C}"/>
    <cellStyle name="Normal 17 6 8" xfId="3586" xr:uid="{A422CA67-322F-4206-BDD2-2C468C8A2A2D}"/>
    <cellStyle name="Normal 17 6 9" xfId="3587" xr:uid="{6E120926-D0E2-47D0-AD5B-5D7EDEF14DDF}"/>
    <cellStyle name="Normal 17 7" xfId="3588" xr:uid="{62CB7F07-1359-45AE-A855-36F2BC1CE3F2}"/>
    <cellStyle name="Normal 17 7 2" xfId="3589" xr:uid="{4A748FDF-49B0-4B9A-B3ED-1D9DC4861B9A}"/>
    <cellStyle name="Normal 17 7 3" xfId="3590" xr:uid="{884FCFE3-17F9-4347-A917-A6EB5F2CAF81}"/>
    <cellStyle name="Normal 17 7 4" xfId="3591" xr:uid="{FF49EB4E-E842-401F-A6A5-739F150C7CD6}"/>
    <cellStyle name="Normal 17 7 5" xfId="3592" xr:uid="{E567C52D-AB01-44D5-BFA0-2318491F44B9}"/>
    <cellStyle name="Normal 17 7 6" xfId="3593" xr:uid="{1EE0DD48-872B-4C8F-A571-F7AB5A21E57D}"/>
    <cellStyle name="Normal 17 7 7" xfId="3594" xr:uid="{52061848-E89B-47FF-BFF8-B32AE4CD1185}"/>
    <cellStyle name="Normal 17 7 8" xfId="3595" xr:uid="{317A4888-CB4A-43B7-8FC0-375316FC935E}"/>
    <cellStyle name="Normal 17 7 9" xfId="3596" xr:uid="{7AA7D96A-CC4B-4C51-99CC-F413BF0E48B6}"/>
    <cellStyle name="Normal 17 8" xfId="3597" xr:uid="{A986A83A-C599-4F88-991F-948E54290B8B}"/>
    <cellStyle name="Normal 17 8 2" xfId="3598" xr:uid="{FF620354-9109-4D4D-B481-87B4DE326028}"/>
    <cellStyle name="Normal 17 8 3" xfId="3599" xr:uid="{A4878063-2DCF-4288-BC12-87FD744BE83B}"/>
    <cellStyle name="Normal 17 8 4" xfId="3600" xr:uid="{A8D12A24-5A7F-4818-8126-12391B7A67E0}"/>
    <cellStyle name="Normal 17 8 5" xfId="3601" xr:uid="{6E817F9A-EDA9-4585-A1D4-C2A16B2231B7}"/>
    <cellStyle name="Normal 17 8 6" xfId="3602" xr:uid="{2A0604FF-7C17-4019-9E06-7F849E87FEE0}"/>
    <cellStyle name="Normal 17 8 7" xfId="3603" xr:uid="{51AEC149-2A18-4D83-8F80-66FE46827C3D}"/>
    <cellStyle name="Normal 17 8 8" xfId="3604" xr:uid="{D921C553-9ED5-4E95-A9CE-6DE54EDAF640}"/>
    <cellStyle name="Normal 17 8 9" xfId="3605" xr:uid="{2FBB2D38-9299-4F75-92E9-36D5CD728063}"/>
    <cellStyle name="Normal 17 9" xfId="3606" xr:uid="{CA7FD0EB-6172-4DB8-9BF3-A45361684DC9}"/>
    <cellStyle name="Normal 170" xfId="3607" xr:uid="{A37CC569-D0F1-49DF-8064-59ADD512EBBC}"/>
    <cellStyle name="Normal 170 2" xfId="3608" xr:uid="{9FC4BB62-4FAC-44CB-B351-F92176B8A20E}"/>
    <cellStyle name="Normal 170 3" xfId="3609" xr:uid="{16580664-7CDA-42F8-9D5A-A095E071DBF6}"/>
    <cellStyle name="Normal 170 4" xfId="3610" xr:uid="{A5CAD3C9-26A9-434F-9E66-4D876CCC6724}"/>
    <cellStyle name="Normal 170 5" xfId="3611" xr:uid="{933DCD4E-9B20-4EA7-AD91-6DBAEA3A69A6}"/>
    <cellStyle name="Normal 170 6" xfId="3612" xr:uid="{2630CBF0-A469-4A86-B141-26FC830FCB2E}"/>
    <cellStyle name="Normal 171" xfId="3613" xr:uid="{03C1E87E-5477-4AD9-9B23-87D08168E961}"/>
    <cellStyle name="Normal 171 2" xfId="3614" xr:uid="{6A49761F-1AEE-4C7B-96B9-B7FF18A38D74}"/>
    <cellStyle name="Normal 171 3" xfId="3615" xr:uid="{6D4385E8-EBD6-4FE8-8753-E9865F406ECE}"/>
    <cellStyle name="Normal 171 4" xfId="3616" xr:uid="{113DF9E8-EBE9-44EC-B863-636A312EDB70}"/>
    <cellStyle name="Normal 171 5" xfId="3617" xr:uid="{5213BDCF-355B-444D-86D2-1AA9B117FD90}"/>
    <cellStyle name="Normal 171 6" xfId="3618" xr:uid="{57683B88-6FE4-4B57-8FAC-18552A1509CC}"/>
    <cellStyle name="Normal 172" xfId="3619" xr:uid="{56A478B7-D46B-4D65-BE42-A5E0526D87C5}"/>
    <cellStyle name="Normal 172 2" xfId="3620" xr:uid="{CA62C420-9230-4B67-89F1-36A29E7C87E2}"/>
    <cellStyle name="Normal 172 2 2" xfId="8134" xr:uid="{7ABE3476-F340-47C6-B985-627277C1CC12}"/>
    <cellStyle name="Normal 172 2 3" xfId="8309" xr:uid="{619BBBE8-9468-4C49-B2EC-634EDD5BFD74}"/>
    <cellStyle name="Normal 172 3" xfId="8133" xr:uid="{8877F35E-6291-437F-9EA9-5CCDB167E1D1}"/>
    <cellStyle name="Normal 172 4" xfId="8308" xr:uid="{08BEAE77-A1A5-40DE-97C9-BA67B98949D6}"/>
    <cellStyle name="Normal 173" xfId="3621" xr:uid="{607B65F0-D7C8-4507-8DE4-9140AE504CF3}"/>
    <cellStyle name="Normal 174" xfId="3622" xr:uid="{A811AE62-FC0C-4493-82FC-DEC3DF3326D1}"/>
    <cellStyle name="Normal 174 2" xfId="3623" xr:uid="{AFB5B4BD-2D92-430E-99CC-F1A4800AC182}"/>
    <cellStyle name="Normal 174 3" xfId="3624" xr:uid="{86B6C511-BA84-40F4-A940-C478B776C250}"/>
    <cellStyle name="Normal 174 4" xfId="3625" xr:uid="{75120E8E-4065-4383-9B78-114483F69BD5}"/>
    <cellStyle name="Normal 174 5" xfId="3626" xr:uid="{3320930F-C050-4C10-8EF5-478F767F8C51}"/>
    <cellStyle name="Normal 174 6" xfId="3627" xr:uid="{E1DC8C3B-D5A1-443B-A754-DD6C5BCE4FB7}"/>
    <cellStyle name="Normal 175" xfId="3628" xr:uid="{56669573-E7CC-43F5-AB55-9C3C52BA7268}"/>
    <cellStyle name="Normal 176" xfId="3629" xr:uid="{40724852-7514-4112-B9DD-7B36F8C2CC76}"/>
    <cellStyle name="Normal 177" xfId="3630" xr:uid="{9DA8FF9B-5FF9-4D72-89C9-F8E2CA16FAD7}"/>
    <cellStyle name="Normal 178" xfId="3631" xr:uid="{09ACB320-B74E-42CA-A92E-2A8735AFEADD}"/>
    <cellStyle name="Normal 179" xfId="25" xr:uid="{0F5F87D7-7D36-4F2A-8813-1BC4405A131F}"/>
    <cellStyle name="Normal 179 2" xfId="8031" xr:uid="{7724FC1B-AEAC-46A0-BC07-C2A1CAAEAA91}"/>
    <cellStyle name="Normal 179 3" xfId="8206" xr:uid="{DAFA8D6F-9620-4AA6-B1C2-14C3C31047B1}"/>
    <cellStyle name="Normal 18" xfId="3632" xr:uid="{091B3459-AB25-4C23-B1C6-8FDE5EDBFD91}"/>
    <cellStyle name="Normal 18 10" xfId="3633" xr:uid="{835C5846-49D9-435B-94E0-FD6401BADCCC}"/>
    <cellStyle name="Normal 18 11" xfId="3634" xr:uid="{C2136EBC-70EF-4446-B1F9-1FC0442CD54F}"/>
    <cellStyle name="Normal 18 12" xfId="3635" xr:uid="{4FBEE1D2-7A24-4A11-8E48-735DE5FF0E75}"/>
    <cellStyle name="Normal 18 13" xfId="3636" xr:uid="{9E772636-6D89-4494-A7FD-0D83373E46F2}"/>
    <cellStyle name="Normal 18 14" xfId="3637" xr:uid="{F5E08706-EFEA-48E3-B4A7-1BC65731AC1D}"/>
    <cellStyle name="Normal 18 15" xfId="3638" xr:uid="{55347388-A091-4C8E-89ED-4AB311E7347F}"/>
    <cellStyle name="Normal 18 16" xfId="3639" xr:uid="{0A69D40A-E0B8-4E3A-B58B-8453EC6A70BA}"/>
    <cellStyle name="Normal 18 17" xfId="3640" xr:uid="{B372712E-BA59-45B8-845D-1C98D59D106D}"/>
    <cellStyle name="Normal 18 18" xfId="3641" xr:uid="{ABC9FB13-296F-4C05-968D-3296864A40D8}"/>
    <cellStyle name="Normal 18 19" xfId="3642" xr:uid="{C0A2FBE1-FCB2-4B9F-994B-4F6671FCD4A6}"/>
    <cellStyle name="Normal 18 2" xfId="3643" xr:uid="{E3D7825D-0779-47CB-AD5F-4CA498DF8B2A}"/>
    <cellStyle name="Normal 18 2 2" xfId="3644" xr:uid="{EACF95EF-FBD4-4753-B19E-2B0B54B0093C}"/>
    <cellStyle name="Normal 18 2 3" xfId="3645" xr:uid="{0254FC3E-A33C-4A63-8703-5FE192F8C8E7}"/>
    <cellStyle name="Normal 18 2 4" xfId="3646" xr:uid="{B1B73060-1AD2-4396-A6A8-1DF3100B72FC}"/>
    <cellStyle name="Normal 18 2 5" xfId="3647" xr:uid="{0F04E23A-4B05-46AB-B07A-DDB65B1D261F}"/>
    <cellStyle name="Normal 18 2 6" xfId="3648" xr:uid="{AF80CE0D-967B-46F1-9FB5-3AE588E9324F}"/>
    <cellStyle name="Normal 18 2 7" xfId="3649" xr:uid="{25E56DD3-64F4-44ED-87D9-7278F82F15C3}"/>
    <cellStyle name="Normal 18 2 8" xfId="3650" xr:uid="{41873E7A-62BD-47E4-A927-2AF8C30D105D}"/>
    <cellStyle name="Normal 18 2 9" xfId="3651" xr:uid="{E42865AC-3092-4AD1-95FA-43B4D58EDACE}"/>
    <cellStyle name="Normal 18 20" xfId="3652" xr:uid="{B748B7E5-5209-40BC-9698-531D77419CCC}"/>
    <cellStyle name="Normal 18 21" xfId="3653" xr:uid="{FDBFDCEE-1CA6-41A4-8B29-26A9367B0181}"/>
    <cellStyle name="Normal 18 22" xfId="3654" xr:uid="{6C0A26D3-A1FA-4CDD-A2F0-A18344DC9CC7}"/>
    <cellStyle name="Normal 18 23" xfId="3655" xr:uid="{6B323D79-DC23-4091-9DB9-97C1657E86E4}"/>
    <cellStyle name="Normal 18 24" xfId="3656" xr:uid="{456028B7-FF4A-4CC7-B2E1-8A0D2D677615}"/>
    <cellStyle name="Normal 18 25" xfId="3657" xr:uid="{C8598E45-D939-4717-ABAA-34E75EB37D8B}"/>
    <cellStyle name="Normal 18 26" xfId="3658" xr:uid="{7D762C39-8A88-428D-8C9B-678EDA0BA16A}"/>
    <cellStyle name="Normal 18 27" xfId="3659" xr:uid="{5F814827-F5D4-4A1D-A149-13B9F9EC419C}"/>
    <cellStyle name="Normal 18 27 2" xfId="8135" xr:uid="{664B3402-3AB1-4C53-A6F3-1DA280D46AA4}"/>
    <cellStyle name="Normal 18 27 3" xfId="8310" xr:uid="{4D3EA9E5-2C76-4F6A-98C6-2DAE71EA4955}"/>
    <cellStyle name="Normal 18 28" xfId="3660" xr:uid="{CD97E75B-E04A-4B22-B781-C22C7F753E0E}"/>
    <cellStyle name="Normal 18 3" xfId="3661" xr:uid="{7F8BB5A9-16F9-426D-B4E8-8CD81EE6382C}"/>
    <cellStyle name="Normal 18 3 10" xfId="3662" xr:uid="{F01249C0-BDBB-45E2-B66B-75D33898E6AC}"/>
    <cellStyle name="Normal 18 3 11" xfId="3663" xr:uid="{4057B9B9-DD4A-448D-AFA3-53A61F0D77D9}"/>
    <cellStyle name="Normal 18 3 2" xfId="3664" xr:uid="{A2333879-C224-46A8-9D2D-3D705D587527}"/>
    <cellStyle name="Normal 18 3 3" xfId="3665" xr:uid="{2295C381-57B7-477A-95A5-FCFC64F62550}"/>
    <cellStyle name="Normal 18 3 4" xfId="3666" xr:uid="{73DDA6B9-EB6A-411A-ABBF-8F3CA172E13D}"/>
    <cellStyle name="Normal 18 3 5" xfId="3667" xr:uid="{40CC5655-C190-4CDD-865B-476ECB46DF9D}"/>
    <cellStyle name="Normal 18 3 6" xfId="3668" xr:uid="{9A30F399-4269-4699-85E0-0D98F5BBF72E}"/>
    <cellStyle name="Normal 18 3 7" xfId="3669" xr:uid="{9941A0D2-D8F5-4B8B-B3CA-E391FB5F59CE}"/>
    <cellStyle name="Normal 18 3 8" xfId="3670" xr:uid="{F3DA4353-B6DD-4F41-BBB2-491ABD1C9D29}"/>
    <cellStyle name="Normal 18 3 9" xfId="3671" xr:uid="{6EB60368-F0F1-45EB-88B4-C5DF2AEC03C9}"/>
    <cellStyle name="Normal 18 4" xfId="3672" xr:uid="{E8D6C209-DB3E-4113-B1FA-84DE98E76B0A}"/>
    <cellStyle name="Normal 18 4 2" xfId="3673" xr:uid="{46C0C0CC-DBEB-4B65-A135-A2E18A16B415}"/>
    <cellStyle name="Normal 18 4 3" xfId="3674" xr:uid="{EA1C1C1C-B5A8-4A74-AE53-83F08E25B7F3}"/>
    <cellStyle name="Normal 18 4 4" xfId="3675" xr:uid="{F1039878-947B-408E-B84C-A2D3CB831A24}"/>
    <cellStyle name="Normal 18 4 5" xfId="3676" xr:uid="{C2263827-C837-4EAA-A650-C2CF38D913A8}"/>
    <cellStyle name="Normal 18 4 6" xfId="3677" xr:uid="{07372B7D-0A09-4A49-941A-DDCCB8D817D9}"/>
    <cellStyle name="Normal 18 4 7" xfId="3678" xr:uid="{3E31EC09-1A04-4379-89C3-93488AA88598}"/>
    <cellStyle name="Normal 18 4 8" xfId="3679" xr:uid="{9707929A-B571-4FA4-A1D3-53EA072B0F8C}"/>
    <cellStyle name="Normal 18 4 9" xfId="3680" xr:uid="{508A0DA5-2DA5-4014-A257-C370A40659FC}"/>
    <cellStyle name="Normal 18 5" xfId="3681" xr:uid="{BAB39ADC-E20B-452D-BBB3-62DBA91329A1}"/>
    <cellStyle name="Normal 18 5 2" xfId="3682" xr:uid="{AD12BD1D-FAC2-4539-9537-0AF962FAC257}"/>
    <cellStyle name="Normal 18 5 3" xfId="3683" xr:uid="{84AE9576-3225-4C6F-8B98-97D7A0C4FCD1}"/>
    <cellStyle name="Normal 18 5 4" xfId="3684" xr:uid="{02670A64-FC99-4086-8B11-9CDF6736640D}"/>
    <cellStyle name="Normal 18 5 5" xfId="3685" xr:uid="{975EBDF5-EF23-4DCD-8302-08DEDEF42FFB}"/>
    <cellStyle name="Normal 18 5 6" xfId="3686" xr:uid="{481E7256-5542-4543-90E4-2A45B1DC5851}"/>
    <cellStyle name="Normal 18 5 7" xfId="3687" xr:uid="{AA7B48E5-37B0-4D09-9CC7-36AE0D8BA29E}"/>
    <cellStyle name="Normal 18 5 8" xfId="3688" xr:uid="{3C1FDD2F-50C1-4918-98C1-D6CD58FE5213}"/>
    <cellStyle name="Normal 18 5 9" xfId="3689" xr:uid="{BEF4F175-E1DD-4687-BADE-664B2D2AD935}"/>
    <cellStyle name="Normal 18 6" xfId="3690" xr:uid="{8A965AB5-0402-4619-A3CF-E69EB56951A6}"/>
    <cellStyle name="Normal 18 6 2" xfId="3691" xr:uid="{2D605EDB-EF53-4BCC-8E6D-6EE2FE8A453A}"/>
    <cellStyle name="Normal 18 6 3" xfId="3692" xr:uid="{F8AB164B-3758-4DE0-B606-44EBF7385C0A}"/>
    <cellStyle name="Normal 18 6 4" xfId="3693" xr:uid="{F6F94EB5-33BC-4486-9CFB-7071785B9FEB}"/>
    <cellStyle name="Normal 18 6 5" xfId="3694" xr:uid="{374A9ABD-929A-43C6-A0DD-FD83F20651D7}"/>
    <cellStyle name="Normal 18 6 6" xfId="3695" xr:uid="{402C5848-19C9-4EC9-80C3-FB727428C3C6}"/>
    <cellStyle name="Normal 18 6 7" xfId="3696" xr:uid="{50721624-2ADD-447D-9B64-9C81612FF4B6}"/>
    <cellStyle name="Normal 18 6 8" xfId="3697" xr:uid="{20821CCD-0B07-464E-BD1D-2E6224BFE9A0}"/>
    <cellStyle name="Normal 18 6 9" xfId="3698" xr:uid="{18BDE348-F78C-4E98-AF3D-D56E240ACF9C}"/>
    <cellStyle name="Normal 18 7" xfId="3699" xr:uid="{ED5C7AC6-634F-4185-9C24-6D7B581E6E78}"/>
    <cellStyle name="Normal 18 7 2" xfId="3700" xr:uid="{1D98743C-4D8F-4836-9A7B-DFAA1A5C67D2}"/>
    <cellStyle name="Normal 18 7 3" xfId="3701" xr:uid="{DA99FF8B-31DC-4E69-BFCF-478EFE7FDBB1}"/>
    <cellStyle name="Normal 18 7 4" xfId="3702" xr:uid="{8F891CBD-43AE-4351-9717-FB455490E255}"/>
    <cellStyle name="Normal 18 7 5" xfId="3703" xr:uid="{FCBE1DAF-6ABA-49E6-A11B-654DDF2F0655}"/>
    <cellStyle name="Normal 18 7 6" xfId="3704" xr:uid="{565C403C-FB90-41B1-ACB7-18C6331032E3}"/>
    <cellStyle name="Normal 18 7 7" xfId="3705" xr:uid="{B2ADD019-7234-40A7-A774-194ACCB605F8}"/>
    <cellStyle name="Normal 18 7 8" xfId="3706" xr:uid="{566CDB86-D54F-450A-BEC4-905D07A9ACF8}"/>
    <cellStyle name="Normal 18 7 9" xfId="3707" xr:uid="{3C4837BC-3527-4B8E-92E7-C76D06F7C463}"/>
    <cellStyle name="Normal 18 8" xfId="3708" xr:uid="{BC74CAD6-F8CC-44C8-9877-70287F5693B1}"/>
    <cellStyle name="Normal 18 8 2" xfId="3709" xr:uid="{471C6D87-3BA7-402B-983A-9DFCF6FA862E}"/>
    <cellStyle name="Normal 18 8 3" xfId="3710" xr:uid="{897CCD82-180A-49B8-92B1-8AA6FE210BA7}"/>
    <cellStyle name="Normal 18 8 4" xfId="3711" xr:uid="{D1F0118F-F7C4-45C0-866E-2802D706313C}"/>
    <cellStyle name="Normal 18 8 5" xfId="3712" xr:uid="{AF8CF2CF-98AC-4254-B73C-6239587BB9D2}"/>
    <cellStyle name="Normal 18 8 6" xfId="3713" xr:uid="{2F279B52-E3C9-4DF4-A6EE-3C9AABA0B07D}"/>
    <cellStyle name="Normal 18 8 7" xfId="3714" xr:uid="{6B4D5C15-88E1-4896-A631-119F42918E7A}"/>
    <cellStyle name="Normal 18 8 8" xfId="3715" xr:uid="{4D21D56F-07D5-4154-84A6-2FC81E876F1F}"/>
    <cellStyle name="Normal 18 8 9" xfId="3716" xr:uid="{494DC171-6F61-4A4E-9514-A407D2A5A1FB}"/>
    <cellStyle name="Normal 18 9" xfId="3717" xr:uid="{EC49E69E-FFA0-4EA9-8F01-C3360D26167E}"/>
    <cellStyle name="Normal 180" xfId="8184" xr:uid="{EE58D7AE-1651-4E17-8E7F-FBEEA4F83EAD}"/>
    <cellStyle name="Normal 181" xfId="3718" xr:uid="{072ADAB2-34A4-4158-B66D-A1828CC7BCDF}"/>
    <cellStyle name="Normal 182" xfId="3719" xr:uid="{577ECBA7-2F57-4091-9CF7-AC7E0B4E6255}"/>
    <cellStyle name="Normal 183" xfId="8183" xr:uid="{03AE5A15-856D-48E4-8839-477D0EC0BAA8}"/>
    <cellStyle name="Normal 184" xfId="3720" xr:uid="{16BC4E18-3010-4400-8E15-E18F6E39624A}"/>
    <cellStyle name="Normal 185" xfId="8182" xr:uid="{586F1671-277F-484A-BDD3-532B67954B2A}"/>
    <cellStyle name="Normal 186" xfId="3721" xr:uid="{3B1B5C29-8E1F-4572-BBAA-5FE427844942}"/>
    <cellStyle name="Normal 187" xfId="3722" xr:uid="{A52D742E-D0D7-4837-AF35-8C42BA01B8DE}"/>
    <cellStyle name="Normal 188" xfId="8181" xr:uid="{99027840-9497-466B-8944-03419682DD96}"/>
    <cellStyle name="Normal 189" xfId="3723" xr:uid="{804A5681-6247-41FF-9323-D4EC1AF3433A}"/>
    <cellStyle name="Normal 19" xfId="3724" xr:uid="{AF8FC303-602F-4F34-9362-A9941A2B0506}"/>
    <cellStyle name="Normal 19 10" xfId="3725" xr:uid="{FAA9C940-DD7C-4BB6-A000-0B7AA25B2461}"/>
    <cellStyle name="Normal 19 11" xfId="3726" xr:uid="{3AEA1E9F-9C54-4B16-8136-A5664F75FA07}"/>
    <cellStyle name="Normal 19 12" xfId="3727" xr:uid="{53B64C1F-A24E-4CFF-8C0A-3901ED6C1D6C}"/>
    <cellStyle name="Normal 19 13" xfId="3728" xr:uid="{80F817DD-CE28-4FC8-BCE1-784505F65525}"/>
    <cellStyle name="Normal 19 14" xfId="3729" xr:uid="{0869499F-36F0-4262-8F8F-8E9BC0BDFB41}"/>
    <cellStyle name="Normal 19 15" xfId="3730" xr:uid="{21184DF7-1BB9-4C12-97C4-91BC252B567B}"/>
    <cellStyle name="Normal 19 16" xfId="3731" xr:uid="{EC5375DE-06EA-4B7F-A33D-FD8AC8AAFB23}"/>
    <cellStyle name="Normal 19 17" xfId="3732" xr:uid="{405A1F44-3678-46CA-ABE1-631E9C72F12B}"/>
    <cellStyle name="Normal 19 18" xfId="3733" xr:uid="{FA7F9422-8059-499D-B0BD-E3D2BD7CD280}"/>
    <cellStyle name="Normal 19 18 2" xfId="8136" xr:uid="{68A52BAA-CBAF-4FD0-940E-D70E791FFD39}"/>
    <cellStyle name="Normal 19 18 3" xfId="8311" xr:uid="{7E86CAF2-989C-4B74-BAD4-1AD5B0B9BAEC}"/>
    <cellStyle name="Normal 19 2" xfId="3734" xr:uid="{FE33394F-76BD-4EB4-ACE9-E8A38C9A61B6}"/>
    <cellStyle name="Normal 19 2 2" xfId="3735" xr:uid="{D067798E-BC4F-484D-B711-D75C0D9A9F70}"/>
    <cellStyle name="Normal 19 2 3" xfId="3736" xr:uid="{3B7BD42F-4871-4E51-921D-387D8FC1F189}"/>
    <cellStyle name="Normal 19 2 4" xfId="3737" xr:uid="{AC151170-341B-40D4-AF5F-45C62445A0FF}"/>
    <cellStyle name="Normal 19 2 5" xfId="3738" xr:uid="{3C4A2CF3-91EB-49F4-98F1-82D3C91D4CD0}"/>
    <cellStyle name="Normal 19 2 6" xfId="3739" xr:uid="{EE36F52D-7CA3-414C-8051-05D569448F81}"/>
    <cellStyle name="Normal 19 2 7" xfId="3740" xr:uid="{A28DF37A-BB7D-45C6-AB42-A99B5EB8111F}"/>
    <cellStyle name="Normal 19 2 8" xfId="3741" xr:uid="{02EFB3E4-6EA5-4008-B5DD-CD1B3CFFFCCC}"/>
    <cellStyle name="Normal 19 2 9" xfId="3742" xr:uid="{D04D02A6-DFFC-4B18-A78A-B2F93C52CF9A}"/>
    <cellStyle name="Normal 19 3" xfId="3743" xr:uid="{4DEE9804-0697-4235-B713-B0C7959CD9A8}"/>
    <cellStyle name="Normal 19 3 10" xfId="3744" xr:uid="{48D3D2B0-2374-4829-9A66-23E5B611F582}"/>
    <cellStyle name="Normal 19 3 11" xfId="3745" xr:uid="{4C5DDB0A-C6CF-45B1-865D-A2FD7FDE7BB1}"/>
    <cellStyle name="Normal 19 3 2" xfId="3746" xr:uid="{DD5E700C-F4F5-4553-8B81-2B9A92F3CA16}"/>
    <cellStyle name="Normal 19 3 3" xfId="3747" xr:uid="{12580736-4A9A-45C1-A767-7845C66F8EDB}"/>
    <cellStyle name="Normal 19 3 4" xfId="3748" xr:uid="{5750F7C4-BAF9-4A0C-A568-5BF9D4A69CDF}"/>
    <cellStyle name="Normal 19 3 5" xfId="3749" xr:uid="{9E650C6F-A0BA-492E-8695-1649DDEEF7BC}"/>
    <cellStyle name="Normal 19 3 6" xfId="3750" xr:uid="{D1200182-1276-4976-9677-600479B82D49}"/>
    <cellStyle name="Normal 19 3 7" xfId="3751" xr:uid="{DFBB1550-35B9-49AB-97AB-061991A03196}"/>
    <cellStyle name="Normal 19 3 8" xfId="3752" xr:uid="{EC4E9FF4-D844-4C43-8FBF-8A3795D597F1}"/>
    <cellStyle name="Normal 19 3 9" xfId="3753" xr:uid="{97D441C9-F04F-44A1-9D3C-ED8BC8AC4A6D}"/>
    <cellStyle name="Normal 19 4" xfId="3754" xr:uid="{72EC1FB7-FA69-4D56-AF6F-33DDD7E66976}"/>
    <cellStyle name="Normal 19 4 2" xfId="3755" xr:uid="{63E05AE9-AEFC-4708-AAD8-F77EA8815305}"/>
    <cellStyle name="Normal 19 4 3" xfId="3756" xr:uid="{0FF85AD0-0A56-4A0E-A5CB-531B67C40F50}"/>
    <cellStyle name="Normal 19 4 4" xfId="3757" xr:uid="{1C7E39EB-E61B-4B1C-BDF6-5E5FDE8D3B2C}"/>
    <cellStyle name="Normal 19 4 5" xfId="3758" xr:uid="{9B492CAF-6697-4DA5-B941-32FBB7BFF0CF}"/>
    <cellStyle name="Normal 19 4 6" xfId="3759" xr:uid="{D3F84A28-40EF-49BD-9AA9-C3B18C45E290}"/>
    <cellStyle name="Normal 19 4 7" xfId="3760" xr:uid="{11434840-02C0-4885-B66F-CD14E3C0C4A0}"/>
    <cellStyle name="Normal 19 4 8" xfId="3761" xr:uid="{C084EC38-5FE3-41CE-98F3-1D8C7A10F9A6}"/>
    <cellStyle name="Normal 19 4 9" xfId="3762" xr:uid="{28760350-AB6F-4A22-A777-6E381F65738C}"/>
    <cellStyle name="Normal 19 5" xfId="3763" xr:uid="{3A8634ED-5BCB-4499-B048-9591239478F5}"/>
    <cellStyle name="Normal 19 5 2" xfId="3764" xr:uid="{AC860507-2BD3-47DF-8060-5E4F0A9FA3FA}"/>
    <cellStyle name="Normal 19 5 3" xfId="3765" xr:uid="{A066FC89-6459-4E4E-BF0B-458976ABEA92}"/>
    <cellStyle name="Normal 19 5 4" xfId="3766" xr:uid="{80ECF119-CE64-4A87-BED9-1D66031C09CA}"/>
    <cellStyle name="Normal 19 5 5" xfId="3767" xr:uid="{F8CF5A59-3F24-4552-BAF2-01562DD6B551}"/>
    <cellStyle name="Normal 19 5 6" xfId="3768" xr:uid="{1FC1B1C9-45A2-4917-8F03-B478C94A4517}"/>
    <cellStyle name="Normal 19 5 7" xfId="3769" xr:uid="{655A7546-B5EE-4783-8BBD-3CCA75D3BC24}"/>
    <cellStyle name="Normal 19 5 8" xfId="3770" xr:uid="{92F38484-E97F-4A4D-A62F-9EFDC089E65F}"/>
    <cellStyle name="Normal 19 5 9" xfId="3771" xr:uid="{B4095FC9-9272-4F5E-B1E5-F1C6AE75B102}"/>
    <cellStyle name="Normal 19 6" xfId="3772" xr:uid="{E2D930B1-FCE4-4531-9568-DFCD69FA3918}"/>
    <cellStyle name="Normal 19 6 2" xfId="3773" xr:uid="{7C6CA493-86A2-42F0-8C2B-063BD02ED9FD}"/>
    <cellStyle name="Normal 19 6 3" xfId="3774" xr:uid="{12E2BDA5-4F65-45BF-87C9-BE0E24578E47}"/>
    <cellStyle name="Normal 19 6 4" xfId="3775" xr:uid="{7ACB1355-A7BD-43AB-8006-2CF389FA6A14}"/>
    <cellStyle name="Normal 19 6 5" xfId="3776" xr:uid="{C60BD959-CA75-407B-8E89-E770E3517231}"/>
    <cellStyle name="Normal 19 6 6" xfId="3777" xr:uid="{16E9BB7C-BDEB-4604-964C-3E761EB44D63}"/>
    <cellStyle name="Normal 19 6 7" xfId="3778" xr:uid="{11EF7F4A-622F-401F-A043-2662CB02C144}"/>
    <cellStyle name="Normal 19 6 8" xfId="3779" xr:uid="{2735C242-FA9A-4BB4-92DF-48A6B433155C}"/>
    <cellStyle name="Normal 19 6 9" xfId="3780" xr:uid="{D967C21E-2B06-49F3-BC3F-6FB9A29DC236}"/>
    <cellStyle name="Normal 19 7" xfId="3781" xr:uid="{E3F52264-78E4-44E7-9494-50BE48A4248B}"/>
    <cellStyle name="Normal 19 7 2" xfId="3782" xr:uid="{9E58CFC6-1466-48AF-BEC7-AABC07015A51}"/>
    <cellStyle name="Normal 19 7 3" xfId="3783" xr:uid="{7E6AC6F4-3432-46E3-A05D-114311A758C8}"/>
    <cellStyle name="Normal 19 7 4" xfId="3784" xr:uid="{3EF3072A-344A-4C1A-8088-7001B89D71CB}"/>
    <cellStyle name="Normal 19 7 5" xfId="3785" xr:uid="{53210440-B683-4B57-A885-D8A829FA2445}"/>
    <cellStyle name="Normal 19 7 6" xfId="3786" xr:uid="{19F908A5-A562-4853-9F14-E81F76B03BB6}"/>
    <cellStyle name="Normal 19 7 7" xfId="3787" xr:uid="{9B3C3185-882B-4DBA-8F9F-2BE4A1B55C45}"/>
    <cellStyle name="Normal 19 7 8" xfId="3788" xr:uid="{7484A52C-9203-4EAD-B5C3-8158D699C6C3}"/>
    <cellStyle name="Normal 19 7 9" xfId="3789" xr:uid="{CBDF65E2-6206-4636-AAAE-FBFFDFCE1074}"/>
    <cellStyle name="Normal 19 8" xfId="3790" xr:uid="{38C31C84-4098-4A4C-B2AC-7852F6493324}"/>
    <cellStyle name="Normal 19 8 2" xfId="3791" xr:uid="{AC6648DA-9489-4EA1-ADB4-BD1260871639}"/>
    <cellStyle name="Normal 19 8 3" xfId="3792" xr:uid="{A7E60B49-617A-47ED-80F0-8EE30809BBF8}"/>
    <cellStyle name="Normal 19 8 4" xfId="3793" xr:uid="{87FA0F32-4E4E-427A-A881-596E4D7CF520}"/>
    <cellStyle name="Normal 19 8 5" xfId="3794" xr:uid="{9E407071-75C1-4C36-B213-064488F7384F}"/>
    <cellStyle name="Normal 19 8 6" xfId="3795" xr:uid="{5033FE7A-D545-4107-AE57-4A4BCEF86DAB}"/>
    <cellStyle name="Normal 19 8 7" xfId="3796" xr:uid="{4C9A20CF-3C40-41E1-BEB9-26705B84E687}"/>
    <cellStyle name="Normal 19 8 8" xfId="3797" xr:uid="{3EDE9D15-6155-47B1-B01C-08D03DD59CCA}"/>
    <cellStyle name="Normal 19 8 9" xfId="3798" xr:uid="{B00092FE-7D5B-4D46-ABF9-808F6281A67B}"/>
    <cellStyle name="Normal 19 9" xfId="3799" xr:uid="{0142FD80-513D-4413-9B03-6D948D6B2A8A}"/>
    <cellStyle name="Normal 190" xfId="8180" xr:uid="{FDAF2C6C-22E1-47AD-B1CA-4F043370ECFD}"/>
    <cellStyle name="Normal 191" xfId="3800" xr:uid="{E6C0F704-07F2-4A06-A402-30AF94EB4D7E}"/>
    <cellStyle name="Normal 192" xfId="3801" xr:uid="{EDE2738D-4A0C-4FB6-BECC-897FB45F489C}"/>
    <cellStyle name="Normal 193" xfId="8179" xr:uid="{F8D7C40D-95F6-4E08-9AAE-9C0D517007BF}"/>
    <cellStyle name="Normal 194" xfId="8178" xr:uid="{CFFA0AF0-DB82-4D79-A6A3-28E11B5DCCF3}"/>
    <cellStyle name="Normal 195" xfId="8177" xr:uid="{6666F1B6-1845-4DBB-B804-2C74D9106070}"/>
    <cellStyle name="Normal 196" xfId="3802" xr:uid="{0C012F14-A40B-40EB-8FA4-C9AD08565D74}"/>
    <cellStyle name="Normal 196 2" xfId="3803" xr:uid="{4E1CC1C0-23B8-4CA6-B6D9-DB8CE5EB0AEF}"/>
    <cellStyle name="Normal 196 3" xfId="3804" xr:uid="{2E296DA3-85FB-42AF-B651-FBB0D3183632}"/>
    <cellStyle name="Normal 196 4" xfId="3805" xr:uid="{E632C808-D18C-4B1F-9EE7-2AEAB2393ACA}"/>
    <cellStyle name="Normal 196 5" xfId="3806" xr:uid="{9A5CB3C6-9B2F-4C7A-80E6-883DC40CF271}"/>
    <cellStyle name="Normal 196 6" xfId="3807" xr:uid="{3286B273-DF58-43AB-8163-4FAAAC2934B5}"/>
    <cellStyle name="Normal 197" xfId="3808" xr:uid="{77CCDB89-ABF5-4B9C-A8D1-CB446D7F2E11}"/>
    <cellStyle name="Normal 197 2" xfId="3809" xr:uid="{6C797324-24B4-4D1F-AB31-E457E1913E13}"/>
    <cellStyle name="Normal 197 3" xfId="3810" xr:uid="{4242816B-F865-41E1-A522-BF01647638F6}"/>
    <cellStyle name="Normal 197 4" xfId="3811" xr:uid="{C62ED63B-2B0D-4039-A0E4-B7F3F98E4F8D}"/>
    <cellStyle name="Normal 197 5" xfId="3812" xr:uid="{A4B36715-1DD1-44BA-8D6A-158DB4D9660E}"/>
    <cellStyle name="Normal 197 6" xfId="3813" xr:uid="{FB2372D9-7582-4F01-971B-99BDA86B4AB7}"/>
    <cellStyle name="Normal 198" xfId="3814" xr:uid="{BE41F530-E2AA-4399-831B-BC382F4B5F4A}"/>
    <cellStyle name="Normal 198 2" xfId="3815" xr:uid="{8D6944F5-90EC-4E31-8999-6CA92D5919FD}"/>
    <cellStyle name="Normal 198 3" xfId="3816" xr:uid="{4F5FF723-7CCD-4F7F-9844-A22F578DF216}"/>
    <cellStyle name="Normal 198 4" xfId="3817" xr:uid="{0F0B254E-2DF6-470B-A679-3D323A551032}"/>
    <cellStyle name="Normal 198 5" xfId="3818" xr:uid="{145F05B5-4C38-407D-BD4B-6F537007D7B5}"/>
    <cellStyle name="Normal 198 6" xfId="3819" xr:uid="{D7273E73-52C9-4483-A3D4-15DD69523352}"/>
    <cellStyle name="Normal 199" xfId="3820" xr:uid="{2A97BE79-245F-45E0-9609-753BC9B70807}"/>
    <cellStyle name="Normal 199 2" xfId="3821" xr:uid="{52FEA8C3-80AE-4A98-9FB3-7D6C35388B45}"/>
    <cellStyle name="Normal 199 3" xfId="3822" xr:uid="{EA66F455-436A-466A-8CE6-D7D0DABEF7F7}"/>
    <cellStyle name="Normal 199 4" xfId="3823" xr:uid="{E4825797-5F4B-4560-B713-B3203424EE64}"/>
    <cellStyle name="Normal 199 5" xfId="3824" xr:uid="{AA168481-1D5D-465D-A4CF-8067C73A94B4}"/>
    <cellStyle name="Normal 199 6" xfId="3825" xr:uid="{0EB4FFA7-FB5F-446C-A474-C2C1D06F39CA}"/>
    <cellStyle name="Normal 2" xfId="7" xr:uid="{00000000-0005-0000-0000-000006000000}"/>
    <cellStyle name="Normal 2 10" xfId="3826" xr:uid="{76DCB08A-C622-4AC8-9B51-761AFAA2DD0D}"/>
    <cellStyle name="Normal 2 100" xfId="3827" xr:uid="{16C6E9E0-45C7-4E72-92BD-8689E4A4895B}"/>
    <cellStyle name="Normal 2 101" xfId="3828" xr:uid="{015ADD98-B5DB-43A9-A7D4-78220EA3304E}"/>
    <cellStyle name="Normal 2 102" xfId="3829" xr:uid="{728E6D64-16EE-4985-8E6B-CA80A01C9979}"/>
    <cellStyle name="Normal 2 103" xfId="3830" xr:uid="{CADB92B9-5D01-4735-A69D-C560CB06E874}"/>
    <cellStyle name="Normal 2 104" xfId="3831" xr:uid="{77179E0C-8ACD-4E50-8F6E-2EE229E33E03}"/>
    <cellStyle name="Normal 2 105" xfId="3832" xr:uid="{014E52BC-0E6A-4F4B-BA41-219221A7829C}"/>
    <cellStyle name="Normal 2 106" xfId="3833" xr:uid="{968B42DF-F1CC-4CF7-9CA1-9C3B3AAC315A}"/>
    <cellStyle name="Normal 2 107" xfId="3834" xr:uid="{3B4D7E1C-01F4-4DB0-81B1-13092F6BC869}"/>
    <cellStyle name="Normal 2 108" xfId="3835" xr:uid="{400F87FA-41EE-4628-A683-97B57C712BCF}"/>
    <cellStyle name="Normal 2 109" xfId="3836" xr:uid="{D83AAE31-BF78-41C5-A409-EBFCFB39CD17}"/>
    <cellStyle name="Normal 2 11" xfId="3837" xr:uid="{A8D5362B-67A7-4D72-8574-A82FCAD46DE1}"/>
    <cellStyle name="Normal 2 110" xfId="3838" xr:uid="{1DE74986-C496-4032-BF00-07F26FF235FA}"/>
    <cellStyle name="Normal 2 111" xfId="3839" xr:uid="{DC8E50F3-61B5-4033-9C5C-855CFC0BA50C}"/>
    <cellStyle name="Normal 2 112" xfId="3840" xr:uid="{68759D11-038C-4997-BB26-5099296FCF5D}"/>
    <cellStyle name="Normal 2 113" xfId="3841" xr:uid="{15EC781B-3193-47BA-828D-F0698422176F}"/>
    <cellStyle name="Normal 2 114" xfId="3842" xr:uid="{728C5101-1CB9-4D80-9C34-954BEFB24AC1}"/>
    <cellStyle name="Normal 2 115" xfId="3843" xr:uid="{80304AD4-BB0A-4A13-93B4-FC550B53059A}"/>
    <cellStyle name="Normal 2 116" xfId="3844" xr:uid="{6C52E668-4F05-4ADE-B621-DAF3CCDB141E}"/>
    <cellStyle name="Normal 2 117" xfId="3845" xr:uid="{15DBF224-07E4-4C0F-98ED-D44F42EDE1C3}"/>
    <cellStyle name="Normal 2 118" xfId="3846" xr:uid="{A035A338-354C-48DF-B6B7-E2C1174FF51A}"/>
    <cellStyle name="Normal 2 119" xfId="3847" xr:uid="{8913B4A1-386D-4131-9A89-05223C896B6D}"/>
    <cellStyle name="Normal 2 12" xfId="3848" xr:uid="{B2A553EB-DD19-43BC-9505-80F20F392A58}"/>
    <cellStyle name="Normal 2 12 10" xfId="3849" xr:uid="{B5149758-BFD3-45E8-8800-B2238E83C3AB}"/>
    <cellStyle name="Normal 2 12 11" xfId="3850" xr:uid="{0C98A319-691F-450C-AD6E-F937F69A35FF}"/>
    <cellStyle name="Normal 2 12 12" xfId="3851" xr:uid="{95310F87-8D5F-44F8-BDA1-39DCB5D0616E}"/>
    <cellStyle name="Normal 2 12 13" xfId="3852" xr:uid="{581BDCBE-4F52-4005-A81D-E64AC9B1F0AF}"/>
    <cellStyle name="Normal 2 12 14" xfId="3853" xr:uid="{BD8440A6-56B3-46E4-A5CF-656122543A78}"/>
    <cellStyle name="Normal 2 12 15" xfId="3854" xr:uid="{B640D00E-F8A8-4C73-AE91-93730FA05D28}"/>
    <cellStyle name="Normal 2 12 16" xfId="3855" xr:uid="{4F155003-6F53-456F-96A9-56DE329E22E5}"/>
    <cellStyle name="Normal 2 12 17" xfId="3856" xr:uid="{199BCF7F-1E4B-47CA-AC53-C7961B866C7A}"/>
    <cellStyle name="Normal 2 12 18" xfId="3857" xr:uid="{3E2F7DDE-7445-4470-8815-9947E87F07A7}"/>
    <cellStyle name="Normal 2 12 19" xfId="3858" xr:uid="{6843D58C-87E5-4E4A-BF91-7195CE187B48}"/>
    <cellStyle name="Normal 2 12 2" xfId="3859" xr:uid="{9DD3EADC-76E2-44B1-B1CF-3BFE5DB98DF9}"/>
    <cellStyle name="Normal 2 12 2 10" xfId="3860" xr:uid="{C9E49B1B-A1B8-4734-8B83-ECB319C5F064}"/>
    <cellStyle name="Normal 2 12 2 11" xfId="3861" xr:uid="{0F3DD5C7-8F0F-43EB-8C22-CFBCE675D757}"/>
    <cellStyle name="Normal 2 12 2 12" xfId="3862" xr:uid="{AFA0C50F-8C98-4CAE-8DC6-A4D1D3E64FFF}"/>
    <cellStyle name="Normal 2 12 2 13" xfId="3863" xr:uid="{AA03445D-42C0-45A4-A3BD-CC566C191AC7}"/>
    <cellStyle name="Normal 2 12 2 14" xfId="3864" xr:uid="{A4A974F6-9DE0-4ED0-94A0-8147988DF1B0}"/>
    <cellStyle name="Normal 2 12 2 15" xfId="3865" xr:uid="{25CE2DB5-10BB-45AB-8038-DC918E090281}"/>
    <cellStyle name="Normal 2 12 2 16" xfId="3866" xr:uid="{99EBF609-C9FE-4A4B-9141-5677C0338056}"/>
    <cellStyle name="Normal 2 12 2 17" xfId="3867" xr:uid="{21012F42-91DC-42E5-A672-C1258B024503}"/>
    <cellStyle name="Normal 2 12 2 18" xfId="3868" xr:uid="{76FEB62C-2AC6-471F-8865-FD77031F8958}"/>
    <cellStyle name="Normal 2 12 2 19" xfId="3869" xr:uid="{42436B53-68B6-41C5-B0BE-310FE97C781C}"/>
    <cellStyle name="Normal 2 12 2 2" xfId="3870" xr:uid="{DC8C0411-EF2F-4FD2-A1A0-672DC14A869D}"/>
    <cellStyle name="Normal 2 12 2 20" xfId="3871" xr:uid="{D36580C3-7A2C-41F7-AE24-9374127525F4}"/>
    <cellStyle name="Normal 2 12 2 3" xfId="3872" xr:uid="{D99E9212-B97F-4956-9E21-31973FF87B7D}"/>
    <cellStyle name="Normal 2 12 2 4" xfId="3873" xr:uid="{4143A87F-FE55-4FC2-9E6E-26A00561F9DC}"/>
    <cellStyle name="Normal 2 12 2 5" xfId="3874" xr:uid="{FB9F603D-CE9E-43E3-9E47-4673326CBA60}"/>
    <cellStyle name="Normal 2 12 2 6" xfId="3875" xr:uid="{0C92EE1A-BE4A-435C-BA85-F86D84974147}"/>
    <cellStyle name="Normal 2 12 2 7" xfId="3876" xr:uid="{73F3244E-3D0D-4B76-BCE9-15D0E6005657}"/>
    <cellStyle name="Normal 2 12 2 8" xfId="3877" xr:uid="{1A4CBBB5-8C17-4E20-8AD3-8F4FF694154C}"/>
    <cellStyle name="Normal 2 12 2 9" xfId="3878" xr:uid="{B85670B6-776F-413E-A954-95EB3B64BA7B}"/>
    <cellStyle name="Normal 2 12 20" xfId="3879" xr:uid="{D830180F-C1F9-4709-9D9A-FBF6C82428A4}"/>
    <cellStyle name="Normal 2 12 3" xfId="3880" xr:uid="{7FF3357E-368F-4B63-B32D-94682BABFC50}"/>
    <cellStyle name="Normal 2 12 4" xfId="3881" xr:uid="{FD0200BC-0BB4-41A5-9E05-5FD539691F1B}"/>
    <cellStyle name="Normal 2 12 5" xfId="3882" xr:uid="{8B4F3E4C-A7A3-4937-B289-A1BB899F1EF0}"/>
    <cellStyle name="Normal 2 12 6" xfId="3883" xr:uid="{62B18B5F-D2B9-4BC8-88BB-CA46B3749739}"/>
    <cellStyle name="Normal 2 12 7" xfId="3884" xr:uid="{7C1A5085-96DA-4D01-8F4B-EB02760FA738}"/>
    <cellStyle name="Normal 2 12 8" xfId="3885" xr:uid="{BFE59EE2-7F65-4B18-A3E9-C7EF61916551}"/>
    <cellStyle name="Normal 2 12 9" xfId="3886" xr:uid="{13D1EB6D-AC33-4389-AA3F-8B53AA995763}"/>
    <cellStyle name="Normal 2 120" xfId="3887" xr:uid="{924569B5-41B7-401E-95C2-8AE314F9899C}"/>
    <cellStyle name="Normal 2 121" xfId="3888" xr:uid="{DC37009D-3853-4320-89D9-C55F8594EACB}"/>
    <cellStyle name="Normal 2 122" xfId="3889" xr:uid="{FF8AF8ED-BD46-40F7-BF13-C1EDE0043232}"/>
    <cellStyle name="Normal 2 123" xfId="3890" xr:uid="{9CDF8D88-8764-4A86-B865-3C1E4D25004F}"/>
    <cellStyle name="Normal 2 124" xfId="3891" xr:uid="{F1534189-53AB-4310-ADEA-FA81FB0A33AC}"/>
    <cellStyle name="Normal 2 125" xfId="3892" xr:uid="{271AD4A2-9E95-4D1C-B7BD-6DB4E55B11C0}"/>
    <cellStyle name="Normal 2 126" xfId="3893" xr:uid="{8D4C164B-2425-421D-A2BD-264AF132CE62}"/>
    <cellStyle name="Normal 2 127" xfId="3894" xr:uid="{7AB36603-CB6E-47D0-B973-815417C4E694}"/>
    <cellStyle name="Normal 2 128" xfId="3895" xr:uid="{7E1F3180-37BB-46D0-8449-012FEC284043}"/>
    <cellStyle name="Normal 2 129" xfId="3896" xr:uid="{EDA280C8-DFA9-4082-90A5-8207C887A689}"/>
    <cellStyle name="Normal 2 13" xfId="3897" xr:uid="{AD75EA75-C0D1-4E05-A556-150E6D9D8ADA}"/>
    <cellStyle name="Normal 2 130" xfId="3898" xr:uid="{4DA8C99F-4F3D-4C89-AEE3-68EFF4DC8052}"/>
    <cellStyle name="Normal 2 131" xfId="3899" xr:uid="{CF76C3CD-A652-4AA4-9030-092979E5F25C}"/>
    <cellStyle name="Normal 2 132" xfId="3900" xr:uid="{A5823B95-6D5F-4E85-98AC-DAF95EC76537}"/>
    <cellStyle name="Normal 2 133" xfId="3901" xr:uid="{5707A40E-566F-4936-A46E-7DA0D9F8D6CF}"/>
    <cellStyle name="Normal 2 134" xfId="3902" xr:uid="{B7DDF139-3FD0-4DCE-A445-D9DA1FCE7E41}"/>
    <cellStyle name="Normal 2 135" xfId="3903" xr:uid="{FECBC4A2-F1B9-4813-9E55-24A23751E47B}"/>
    <cellStyle name="Normal 2 136" xfId="3904" xr:uid="{1783C5D5-8445-4D3C-BAAA-842A2DF99D1F}"/>
    <cellStyle name="Normal 2 137" xfId="3905" xr:uid="{AFFF15E3-1FF1-400D-B360-EF3177DEA30B}"/>
    <cellStyle name="Normal 2 138" xfId="3906" xr:uid="{FCF07FAF-4006-4E49-9E7F-165F0385AE3C}"/>
    <cellStyle name="Normal 2 139" xfId="3907" xr:uid="{7A04B3C5-B6C6-460B-AEAE-DDEDC5BFA312}"/>
    <cellStyle name="Normal 2 14" xfId="3908" xr:uid="{BD3B8085-36F1-4209-80B9-83158CAA9E25}"/>
    <cellStyle name="Normal 2 140" xfId="3909" xr:uid="{5E465BCF-3C0A-4EAE-9383-5DA9D5869DFC}"/>
    <cellStyle name="Normal 2 141" xfId="3910" xr:uid="{CCA061D6-4057-43E7-B9C0-82E1D028636C}"/>
    <cellStyle name="Normal 2 142" xfId="3911" xr:uid="{35B166F6-93A8-483C-A62E-4A165249991A}"/>
    <cellStyle name="Normal 2 143" xfId="3912" xr:uid="{9B586988-49A5-45A7-8B19-74C1534F8A37}"/>
    <cellStyle name="Normal 2 144" xfId="3913" xr:uid="{2043D04F-BF79-4235-89EA-5090E35BE1E0}"/>
    <cellStyle name="Normal 2 145" xfId="3914" xr:uid="{4D402435-CC28-4F62-A0CC-1DCA7AD2F54F}"/>
    <cellStyle name="Normal 2 146" xfId="3915" xr:uid="{16986449-A716-48DF-8189-8E8E0A515662}"/>
    <cellStyle name="Normal 2 147" xfId="3916" xr:uid="{B9FAAE4C-6F15-43A0-9A57-E4A129DF8E00}"/>
    <cellStyle name="Normal 2 148" xfId="3917" xr:uid="{96087AA0-67C9-4B36-BDBC-70F912FAC690}"/>
    <cellStyle name="Normal 2 149" xfId="3918" xr:uid="{3A245AC5-79DB-4E3C-95C1-E2EE1EF8094B}"/>
    <cellStyle name="Normal 2 15" xfId="3919" xr:uid="{C4208D96-3BE3-4284-86D5-02603DFC5EDA}"/>
    <cellStyle name="Normal 2 150" xfId="3920" xr:uid="{C4CB93E6-699E-43E0-9CD2-2A303A59DF25}"/>
    <cellStyle name="Normal 2 151" xfId="3921" xr:uid="{FA547E22-586E-426B-A38D-425EFFBD3D43}"/>
    <cellStyle name="Normal 2 152" xfId="3922" xr:uid="{21E07FE7-0BE3-40F6-8EF1-1422ADF07B4F}"/>
    <cellStyle name="Normal 2 153" xfId="3923" xr:uid="{AF569981-139F-4022-A777-4F0E5ED3887A}"/>
    <cellStyle name="Normal 2 154" xfId="3924" xr:uid="{9D8D6296-B679-4043-BD8C-D6CA76DD70A3}"/>
    <cellStyle name="Normal 2 155" xfId="3925" xr:uid="{E072DCAB-0133-4CE2-9C60-15E03886808C}"/>
    <cellStyle name="Normal 2 156" xfId="3926" xr:uid="{EF0EE378-0120-438E-B64A-CBCF7743800D}"/>
    <cellStyle name="Normal 2 157" xfId="3927" xr:uid="{CE93C7C8-87BC-4175-88C5-F9D110C91666}"/>
    <cellStyle name="Normal 2 158" xfId="3928" xr:uid="{88C6771B-F630-4483-8CD9-6C2B7128F2FC}"/>
    <cellStyle name="Normal 2 159" xfId="3929" xr:uid="{30B7B8AE-E48A-4F26-81E9-663735776ADC}"/>
    <cellStyle name="Normal 2 16" xfId="3930" xr:uid="{D11B07F1-F2CA-49F2-8A9B-3BA07436E7A8}"/>
    <cellStyle name="Normal 2 160" xfId="3931" xr:uid="{AA8DC53C-EB0E-45E8-832E-186A404F92B5}"/>
    <cellStyle name="Normal 2 161" xfId="3932" xr:uid="{BE01886C-ADCD-4CD8-910C-699B7443D35F}"/>
    <cellStyle name="Normal 2 162" xfId="3933" xr:uid="{E188863B-A485-4F64-ABCC-43601702E1FD}"/>
    <cellStyle name="Normal 2 163" xfId="3934" xr:uid="{C2E99A81-39F3-4D2F-A8E1-019E34DA6448}"/>
    <cellStyle name="Normal 2 164" xfId="3935" xr:uid="{4148222D-0A01-4BCA-91E2-8CD17740E2F9}"/>
    <cellStyle name="Normal 2 165" xfId="3936" xr:uid="{E7276D2B-AD22-45EB-BBE6-B540A0D333BF}"/>
    <cellStyle name="Normal 2 166" xfId="3937" xr:uid="{EFC1B271-8033-40E3-82CB-8835C917B661}"/>
    <cellStyle name="Normal 2 167" xfId="3938" xr:uid="{C6EFBB35-F06D-4A92-88B0-2B827EB9A02F}"/>
    <cellStyle name="Normal 2 168" xfId="3939" xr:uid="{40E072AC-73D1-46D8-9860-F1FA2370B2E5}"/>
    <cellStyle name="Normal 2 169" xfId="3940" xr:uid="{4C42A92E-9158-4FBA-AE24-47EE97686B28}"/>
    <cellStyle name="Normal 2 17" xfId="3941" xr:uid="{4C1B2844-882C-415C-8C15-261C305E061D}"/>
    <cellStyle name="Normal 2 170" xfId="3942" xr:uid="{725FE914-9A89-4D94-B23F-4D8832227162}"/>
    <cellStyle name="Normal 2 171" xfId="3943" xr:uid="{CBBB1710-2E0F-4BBC-8EED-FE45E164CCC8}"/>
    <cellStyle name="Normal 2 172" xfId="3944" xr:uid="{93DB777C-181B-4EAD-915E-9AAEE18D4043}"/>
    <cellStyle name="Normal 2 173" xfId="3945" xr:uid="{E6DE7E30-1471-45DE-9458-B54F2B753EB6}"/>
    <cellStyle name="Normal 2 174" xfId="3946" xr:uid="{784FF3C6-7E80-4126-88FB-7A302BFC10DE}"/>
    <cellStyle name="Normal 2 175" xfId="3947" xr:uid="{6AEB396E-9269-4DEB-95A0-40C55B45E081}"/>
    <cellStyle name="Normal 2 176" xfId="3948" xr:uid="{6526E468-4787-4C7A-BF64-C73729D6C918}"/>
    <cellStyle name="Normal 2 177" xfId="3949" xr:uid="{335AB836-E9F2-4C0E-A1F1-8D386F93F450}"/>
    <cellStyle name="Normal 2 178" xfId="3950" xr:uid="{D8315129-A561-4A1F-A204-735791F3D1F3}"/>
    <cellStyle name="Normal 2 179" xfId="3951" xr:uid="{A24D23A7-81FA-4C5A-8BEA-E83682B129F1}"/>
    <cellStyle name="Normal 2 18" xfId="3952" xr:uid="{A4931140-98F7-4137-9F05-2EAAB7FA15F6}"/>
    <cellStyle name="Normal 2 180" xfId="3953" xr:uid="{E24C757F-AA36-4A3F-AAAA-63F65A9104DE}"/>
    <cellStyle name="Normal 2 181" xfId="3954" xr:uid="{B10C10B6-550F-4CBC-9E77-8DD565E2D709}"/>
    <cellStyle name="Normal 2 182" xfId="3955" xr:uid="{39F8CA64-2D85-482D-907A-C64D6210009E}"/>
    <cellStyle name="Normal 2 183" xfId="3956" xr:uid="{72442B46-7D89-49A7-9171-0003419B2874}"/>
    <cellStyle name="Normal 2 184" xfId="3957" xr:uid="{6461DE04-423E-42C2-BE70-3E6FBE5F6982}"/>
    <cellStyle name="Normal 2 185" xfId="3958" xr:uid="{8072B13A-4CC0-4B43-B45C-F7D8E7FA5241}"/>
    <cellStyle name="Normal 2 186" xfId="3959" xr:uid="{174A9462-8778-4E71-A7C8-D288A730A176}"/>
    <cellStyle name="Normal 2 187" xfId="3960" xr:uid="{FA1370BA-9BEA-4D37-9FEE-D76256760958}"/>
    <cellStyle name="Normal 2 188" xfId="3961" xr:uid="{453A5597-D29B-4B8D-997D-306931A6422B}"/>
    <cellStyle name="Normal 2 189" xfId="3962" xr:uid="{954562C3-EC5A-458D-A207-E2A5CF00E0D1}"/>
    <cellStyle name="Normal 2 19" xfId="3963" xr:uid="{9CC3C15B-7049-453F-A810-6573A8A97DE9}"/>
    <cellStyle name="Normal 2 190" xfId="3964" xr:uid="{94887489-C90D-490E-A233-28AD9EFA3E5D}"/>
    <cellStyle name="Normal 2 191" xfId="3965" xr:uid="{EF6FCD21-0858-4566-B333-9E27D7ECE679}"/>
    <cellStyle name="Normal 2 192" xfId="3966" xr:uid="{8F37E105-5C55-454E-A71A-9F61987B4BED}"/>
    <cellStyle name="Normal 2 193" xfId="3967" xr:uid="{15CD52E2-778A-44C7-8557-04AF7107BFD5}"/>
    <cellStyle name="Normal 2 194" xfId="3968" xr:uid="{DCE58C98-0362-4C66-B570-4D44D7559775}"/>
    <cellStyle name="Normal 2 195" xfId="3969" xr:uid="{1A6EA65E-8BE3-45E7-A088-AB471CCBF2D6}"/>
    <cellStyle name="Normal 2 196" xfId="3970" xr:uid="{8C24CDC4-22FD-4880-95B3-D629AA3976BE}"/>
    <cellStyle name="Normal 2 197" xfId="3971" xr:uid="{A06A5F1F-7E39-4D34-9073-AB22F418A2A7}"/>
    <cellStyle name="Normal 2 198" xfId="3972" xr:uid="{49767AA4-F68C-40B5-AB36-C3CB0DA33BAB}"/>
    <cellStyle name="Normal 2 199" xfId="3973" xr:uid="{A9B0FCF8-87F7-4E0F-9BC2-560B2DB84519}"/>
    <cellStyle name="Normal 2 2" xfId="17" xr:uid="{74262989-575B-4C95-AB27-CF1F7CEA1A8E}"/>
    <cellStyle name="Normal 2 2 10" xfId="3975" xr:uid="{F448C79E-8AA4-48CD-8EDA-63FDB13E980A}"/>
    <cellStyle name="Normal 2 2 11" xfId="3976" xr:uid="{36601CF1-B5B7-425B-8EB1-B9FE302B73FB}"/>
    <cellStyle name="Normal 2 2 12" xfId="3977" xr:uid="{D03C7591-DC2A-4C38-B812-F6A693E7FD80}"/>
    <cellStyle name="Normal 2 2 13" xfId="3978" xr:uid="{A811BA39-0B68-46E0-9B2B-1ED02772DAE3}"/>
    <cellStyle name="Normal 2 2 14" xfId="3979" xr:uid="{9CB9D2B4-C910-48BC-B232-69C19E965F45}"/>
    <cellStyle name="Normal 2 2 15" xfId="3980" xr:uid="{D728A3C4-6812-4CC1-A3A4-74FA3A56E774}"/>
    <cellStyle name="Normal 2 2 16" xfId="3981" xr:uid="{8A20F949-1B41-4709-B5A1-2C0FB18E9594}"/>
    <cellStyle name="Normal 2 2 17" xfId="3982" xr:uid="{7EA2CD93-366E-4A60-85B9-2EFBB8338AF9}"/>
    <cellStyle name="Normal 2 2 18" xfId="3983" xr:uid="{B5FA57B2-E199-4741-9F5E-475524FF5C8A}"/>
    <cellStyle name="Normal 2 2 19" xfId="3984" xr:uid="{4020F4D3-C0D0-48BB-A3E1-43FAB3BBB5AA}"/>
    <cellStyle name="Normal 2 2 2" xfId="3985" xr:uid="{B782340A-4F89-4531-9462-089F21A54DE8}"/>
    <cellStyle name="Normal 2 2 2 10" xfId="3986" xr:uid="{C4E8AAC7-57D2-4584-A557-1D85FEBF2DB0}"/>
    <cellStyle name="Normal 2 2 2 11" xfId="3987" xr:uid="{13C81A62-A552-4D0F-965D-DEDCE15F99C5}"/>
    <cellStyle name="Normal 2 2 2 12" xfId="3988" xr:uid="{F20074A7-3C3B-453E-A86D-7A6BB02A525F}"/>
    <cellStyle name="Normal 2 2 2 13" xfId="3989" xr:uid="{769EFBAC-CE46-45EA-B87A-F79285C96223}"/>
    <cellStyle name="Normal 2 2 2 14" xfId="3990" xr:uid="{E73644C3-C960-4B41-BC1F-977243B87B72}"/>
    <cellStyle name="Normal 2 2 2 15" xfId="3991" xr:uid="{296AA460-A843-4275-9488-8BD279E01D94}"/>
    <cellStyle name="Normal 2 2 2 16" xfId="3992" xr:uid="{31263C06-2227-4F72-85FF-E3B5FEA12BDA}"/>
    <cellStyle name="Normal 2 2 2 17" xfId="3993" xr:uid="{350BDA27-27DC-4F25-B36A-757E4AF059FF}"/>
    <cellStyle name="Normal 2 2 2 18" xfId="3994" xr:uid="{080938AB-D0A1-4CD2-BBB8-FDA1E2491C91}"/>
    <cellStyle name="Normal 2 2 2 19" xfId="3995" xr:uid="{258C6CF0-E48A-434D-9676-E2CFB25921E0}"/>
    <cellStyle name="Normal 2 2 2 2" xfId="4" xr:uid="{00000000-0005-0000-0000-000007000000}"/>
    <cellStyle name="Normal 2 2 2 2 10" xfId="3997" xr:uid="{06B88AA7-CC56-4AA4-B114-00BC6323D681}"/>
    <cellStyle name="Normal 2 2 2 2 11" xfId="3998" xr:uid="{3F7B3901-B65B-4AF3-B087-C810C50B701F}"/>
    <cellStyle name="Normal 2 2 2 2 12" xfId="3999" xr:uid="{4535A190-F236-42BE-AE88-1B40F3C4F05A}"/>
    <cellStyle name="Normal 2 2 2 2 13" xfId="4000" xr:uid="{7529FA9D-C25C-40C9-9BE6-5F7CFE16B6AE}"/>
    <cellStyle name="Normal 2 2 2 2 14" xfId="4001" xr:uid="{8A99F3CE-1578-48C6-90BD-F3CB6A120D63}"/>
    <cellStyle name="Normal 2 2 2 2 15" xfId="4002" xr:uid="{A6FE1E59-FDA2-455F-A9EC-E96847352FF5}"/>
    <cellStyle name="Normal 2 2 2 2 16" xfId="4003" xr:uid="{3231A5F6-B27C-4BE0-8CBE-1ADE7ED3D067}"/>
    <cellStyle name="Normal 2 2 2 2 17" xfId="4004" xr:uid="{357F3300-2D7F-43F5-8DF7-2ECE4C0133B5}"/>
    <cellStyle name="Normal 2 2 2 2 18" xfId="4005" xr:uid="{2CD4F837-C567-4785-859A-461260E58617}"/>
    <cellStyle name="Normal 2 2 2 2 19" xfId="4006" xr:uid="{81BB1DC6-F83D-4E02-83B7-EDBEC93ADAE9}"/>
    <cellStyle name="Normal 2 2 2 2 2" xfId="16" xr:uid="{A6E3C4BC-C532-4CE9-8ED7-A5438C0A469F}"/>
    <cellStyle name="Normal 2 2 2 2 2 10" xfId="4008" xr:uid="{C0DA7657-8C75-429C-B13D-5951F2928F7A}"/>
    <cellStyle name="Normal 2 2 2 2 2 11" xfId="4009" xr:uid="{A95CA58E-9BA9-4272-9461-DBDB9AD43EEC}"/>
    <cellStyle name="Normal 2 2 2 2 2 12" xfId="4010" xr:uid="{E3E8530D-7267-433F-A607-8D153EE77577}"/>
    <cellStyle name="Normal 2 2 2 2 2 13" xfId="4011" xr:uid="{402780FF-DC83-4AA1-BABE-0E273673471A}"/>
    <cellStyle name="Normal 2 2 2 2 2 14" xfId="4012" xr:uid="{373F0F3A-80A5-4573-BC9C-556A9873F727}"/>
    <cellStyle name="Normal 2 2 2 2 2 15" xfId="4013" xr:uid="{1793A855-0920-4A84-8B37-5C6ABCA9A22E}"/>
    <cellStyle name="Normal 2 2 2 2 2 16" xfId="4014" xr:uid="{DA5769D3-D184-4A28-89FF-D38C5C87B32B}"/>
    <cellStyle name="Normal 2 2 2 2 2 17" xfId="4015" xr:uid="{FAE34732-7C64-41E3-A009-85F50F630B7B}"/>
    <cellStyle name="Normal 2 2 2 2 2 18" xfId="4016" xr:uid="{AAF54314-8B28-4118-BCBD-ABEC0488BE4F}"/>
    <cellStyle name="Normal 2 2 2 2 2 19" xfId="4017" xr:uid="{183B2EEF-FDAC-40D9-8BDF-FD10EC78A984}"/>
    <cellStyle name="Normal 2 2 2 2 2 2" xfId="4018" xr:uid="{E4028E77-9A08-45FF-B14A-39AF43E247A1}"/>
    <cellStyle name="Normal 2 2 2 2 2 2 10" xfId="4019" xr:uid="{8462BE91-C3D9-42E5-8F4D-79CD34F16162}"/>
    <cellStyle name="Normal 2 2 2 2 2 2 11" xfId="4020" xr:uid="{98F7B988-C6F8-4C8B-B2D4-1665C3A415E2}"/>
    <cellStyle name="Normal 2 2 2 2 2 2 12" xfId="4021" xr:uid="{053AD898-9423-44B5-BBD8-D4764A4ED170}"/>
    <cellStyle name="Normal 2 2 2 2 2 2 13" xfId="4022" xr:uid="{F6373EEE-AEBC-40A9-8005-F42572DD6D75}"/>
    <cellStyle name="Normal 2 2 2 2 2 2 14" xfId="4023" xr:uid="{6F0CE1AA-EAFF-4CB5-B375-AA91136B44C4}"/>
    <cellStyle name="Normal 2 2 2 2 2 2 15" xfId="4024" xr:uid="{91B2ACD4-7613-4F9D-92A5-AB4CFEC5B85C}"/>
    <cellStyle name="Normal 2 2 2 2 2 2 16" xfId="4025" xr:uid="{70B3825B-BC74-409F-BA7E-24924D149755}"/>
    <cellStyle name="Normal 2 2 2 2 2 2 17" xfId="4026" xr:uid="{EA3BFBD3-2658-47F4-B1ED-BBE7D9BEFC3C}"/>
    <cellStyle name="Normal 2 2 2 2 2 2 18" xfId="4027" xr:uid="{79213B92-B19C-4AC5-9E30-6EA4B7ABDE20}"/>
    <cellStyle name="Normal 2 2 2 2 2 2 19" xfId="4028" xr:uid="{9C943DCE-2D83-492F-97E0-30869CAFAE6B}"/>
    <cellStyle name="Normal 2 2 2 2 2 2 2" xfId="4029" xr:uid="{B59E2EFB-6F57-42B6-99C2-E7638B55E428}"/>
    <cellStyle name="Normal 2 2 2 2 2 2 2 10" xfId="4030" xr:uid="{33EC64DF-606A-4517-BC94-A3717A9D0D66}"/>
    <cellStyle name="Normal 2 2 2 2 2 2 2 11" xfId="4031" xr:uid="{E7F78BE7-6600-46E0-B4A8-9D614F736AA3}"/>
    <cellStyle name="Normal 2 2 2 2 2 2 2 12" xfId="4032" xr:uid="{481BDF9D-E2A5-4651-9DC4-70953940DABD}"/>
    <cellStyle name="Normal 2 2 2 2 2 2 2 13" xfId="4033" xr:uid="{7198354F-8458-4E95-9A8E-123D65769C52}"/>
    <cellStyle name="Normal 2 2 2 2 2 2 2 14" xfId="4034" xr:uid="{8B9AA19A-E6EE-4FCF-9655-40515120A22D}"/>
    <cellStyle name="Normal 2 2 2 2 2 2 2 15" xfId="4035" xr:uid="{5473D07A-A311-4AAE-9379-45F5D5ACADF3}"/>
    <cellStyle name="Normal 2 2 2 2 2 2 2 16" xfId="4036" xr:uid="{A6E73E20-4C2C-46CA-8125-2E73FE49743E}"/>
    <cellStyle name="Normal 2 2 2 2 2 2 2 17" xfId="4037" xr:uid="{D92332ED-7181-4D77-985E-7F857E14BEB0}"/>
    <cellStyle name="Normal 2 2 2 2 2 2 2 18" xfId="4038" xr:uid="{1BFD55CA-9B83-4602-B9D1-D67383088022}"/>
    <cellStyle name="Normal 2 2 2 2 2 2 2 19" xfId="4039" xr:uid="{6FF203D9-8EA8-4C32-9C76-CB78DBB2F6AE}"/>
    <cellStyle name="Normal 2 2 2 2 2 2 2 2" xfId="4040" xr:uid="{52D202A3-AB54-4E2E-955E-4A24D4F9A9CE}"/>
    <cellStyle name="Normal 2 2 2 2 2 2 2 2 2" xfId="4041" xr:uid="{B2D220F8-11D9-4083-BFF6-EB9A1D9F935B}"/>
    <cellStyle name="Normal 2 2 2 2 2 2 2 2 3" xfId="4042" xr:uid="{5BACF789-0926-43CD-9E30-683D01FA14EC}"/>
    <cellStyle name="Normal 2 2 2 2 2 2 2 20" xfId="4043" xr:uid="{F469EBB5-8486-4DC2-8CC0-3A84B644DE79}"/>
    <cellStyle name="Normal 2 2 2 2 2 2 2 21" xfId="4044" xr:uid="{F489300A-61DE-4C86-AA25-542253C4FDD6}"/>
    <cellStyle name="Normal 2 2 2 2 2 2 2 3" xfId="4045" xr:uid="{3A42754D-093E-4057-8541-C713E5F1EAE8}"/>
    <cellStyle name="Normal 2 2 2 2 2 2 2 4" xfId="4046" xr:uid="{6B98607B-DDA5-49E3-BF93-3ED2712EA407}"/>
    <cellStyle name="Normal 2 2 2 2 2 2 2 5" xfId="4047" xr:uid="{63D0C082-1490-460F-9286-1AA4593C1342}"/>
    <cellStyle name="Normal 2 2 2 2 2 2 2 6" xfId="4048" xr:uid="{A3AB6DF5-2266-4A60-861C-B9F2DC5F4AC7}"/>
    <cellStyle name="Normal 2 2 2 2 2 2 2 7" xfId="4049" xr:uid="{10065C7E-7DE6-4310-9F1B-B8A70B2FC1D6}"/>
    <cellStyle name="Normal 2 2 2 2 2 2 2 8" xfId="4050" xr:uid="{40799DEB-B966-48B6-8F2F-4B79140A5B5C}"/>
    <cellStyle name="Normal 2 2 2 2 2 2 2 9" xfId="4051" xr:uid="{2515A35B-4E94-470A-9CF6-539A62D39F2D}"/>
    <cellStyle name="Normal 2 2 2 2 2 2 20" xfId="4052" xr:uid="{29245EFB-7944-44BA-977D-AAACFD819EC3}"/>
    <cellStyle name="Normal 2 2 2 2 2 2 21" xfId="4053" xr:uid="{108B2F0D-A989-4CC7-912F-3E098E71B164}"/>
    <cellStyle name="Normal 2 2 2 2 2 2 3" xfId="4054" xr:uid="{A2C380AE-85BB-4A7C-AEB9-377FD66EE481}"/>
    <cellStyle name="Normal 2 2 2 2 2 2 4" xfId="4055" xr:uid="{8B982878-3690-49AE-8BD9-EFC654ADB002}"/>
    <cellStyle name="Normal 2 2 2 2 2 2 5" xfId="4056" xr:uid="{BBC9EE08-E24B-48D3-AB77-A87855CB5942}"/>
    <cellStyle name="Normal 2 2 2 2 2 2 6" xfId="4057" xr:uid="{72EF7402-028B-43A8-B342-51D43109F2E6}"/>
    <cellStyle name="Normal 2 2 2 2 2 2 7" xfId="4058" xr:uid="{5FD35D75-553D-43E2-AE38-5FC4C803FEA7}"/>
    <cellStyle name="Normal 2 2 2 2 2 2 8" xfId="4059" xr:uid="{88628AA2-077B-40FE-9B15-D66EF36273C5}"/>
    <cellStyle name="Normal 2 2 2 2 2 2 9" xfId="4060" xr:uid="{F9611C51-F3C3-4B80-82BD-EC8378A7A095}"/>
    <cellStyle name="Normal 2 2 2 2 2 20" xfId="4061" xr:uid="{51F5D8E3-BFA3-46EE-9788-163725CE96C2}"/>
    <cellStyle name="Normal 2 2 2 2 2 21" xfId="4062" xr:uid="{9F61CD94-EC87-4504-A19E-A7274F89F9DE}"/>
    <cellStyle name="Normal 2 2 2 2 2 22" xfId="4063" xr:uid="{0BB75777-1EB0-4E3C-AAD5-136ADE9C7F67}"/>
    <cellStyle name="Normal 2 2 2 2 2 23" xfId="4064" xr:uid="{2194ECA9-D346-4AE6-BDD1-44D160532E99}"/>
    <cellStyle name="Normal 2 2 2 2 2 24" xfId="4065" xr:uid="{D4E78A37-DD10-4669-842A-4E774CF7B668}"/>
    <cellStyle name="Normal 2 2 2 2 2 25" xfId="4066" xr:uid="{DC3799BB-A5E6-4F17-8222-F206F117B6AB}"/>
    <cellStyle name="Normal 2 2 2 2 2 26" xfId="4067" xr:uid="{2EC217F8-0672-40C2-9855-7E8550D571C0}"/>
    <cellStyle name="Normal 2 2 2 2 2 27" xfId="4068" xr:uid="{D3476F4F-2234-43A4-B85A-DE51208F6DD7}"/>
    <cellStyle name="Normal 2 2 2 2 2 28" xfId="4069" xr:uid="{AD86BA02-6A4C-4665-860C-52C3D114D53E}"/>
    <cellStyle name="Normal 2 2 2 2 2 29" xfId="4007" xr:uid="{0111A037-61B0-4177-8DC9-27ABB18DF4CD}"/>
    <cellStyle name="Normal 2 2 2 2 2 3" xfId="4070" xr:uid="{1A9D69EC-8382-44C7-AB07-85835A06DD16}"/>
    <cellStyle name="Normal 2 2 2 2 2 30" xfId="8022" xr:uid="{AA01808A-99E7-4D96-A2C4-C50AF03B59D9}"/>
    <cellStyle name="Normal 2 2 2 2 2 31" xfId="8197" xr:uid="{C07D4C38-26F5-4908-B311-DFF263B56CC6}"/>
    <cellStyle name="Normal 2 2 2 2 2 4" xfId="4071" xr:uid="{D73CF0FE-8B4D-4752-BB0A-5BDAFFF3702B}"/>
    <cellStyle name="Normal 2 2 2 2 2 5" xfId="4072" xr:uid="{F376E718-3798-46C9-83BC-6C850FB12070}"/>
    <cellStyle name="Normal 2 2 2 2 2 6" xfId="4073" xr:uid="{D7AC311C-3E37-4E48-A026-299EFFA2D2D1}"/>
    <cellStyle name="Normal 2 2 2 2 2 7" xfId="4074" xr:uid="{06ECF95E-CDF8-42F0-9FD6-2ADD19EC645D}"/>
    <cellStyle name="Normal 2 2 2 2 2 8" xfId="4075" xr:uid="{C249E0DF-EB4E-467B-9BA4-41EC0AF91E44}"/>
    <cellStyle name="Normal 2 2 2 2 2 9" xfId="4076" xr:uid="{64F99B95-80AE-4C89-B897-7B6A00704A51}"/>
    <cellStyle name="Normal 2 2 2 2 20" xfId="4077" xr:uid="{188AB8BA-B621-4A63-A2FA-E49470DA403C}"/>
    <cellStyle name="Normal 2 2 2 2 21" xfId="4078" xr:uid="{A4B6829D-560C-4982-9A00-B397D3124C39}"/>
    <cellStyle name="Normal 2 2 2 2 22" xfId="4079" xr:uid="{C2008981-14D3-45C0-822A-9AE8B11162E9}"/>
    <cellStyle name="Normal 2 2 2 2 23" xfId="4080" xr:uid="{E823F097-9C3E-465F-89F7-DB06EEC46C3A}"/>
    <cellStyle name="Normal 2 2 2 2 24" xfId="4081" xr:uid="{C92D7639-FBF7-498A-B48C-6818D1521447}"/>
    <cellStyle name="Normal 2 2 2 2 25" xfId="4082" xr:uid="{421215E1-46B7-4CF1-A40F-439C59301821}"/>
    <cellStyle name="Normal 2 2 2 2 26" xfId="4083" xr:uid="{C3C10364-C481-4C4B-8653-A126BC67D7A1}"/>
    <cellStyle name="Normal 2 2 2 2 27" xfId="4084" xr:uid="{7910C57E-E9E5-47A2-B2DD-262A1462B73E}"/>
    <cellStyle name="Normal 2 2 2 2 28" xfId="4085" xr:uid="{D53F7E0F-0217-43C7-A411-05E2CCCD5045}"/>
    <cellStyle name="Normal 2 2 2 2 29" xfId="4086" xr:uid="{3560E70C-2AA4-4FF1-BAF8-6230C42F4E9C}"/>
    <cellStyle name="Normal 2 2 2 2 29 2" xfId="8138" xr:uid="{C06C40E3-BD6C-429E-88F4-79D53B745FED}"/>
    <cellStyle name="Normal 2 2 2 2 29 3" xfId="8313" xr:uid="{DED9F38F-427F-42E5-AAD6-9E76E961B0F0}"/>
    <cellStyle name="Normal 2 2 2 2 3" xfId="21" xr:uid="{649B7D6A-E83B-4426-AE47-D8886C245A46}"/>
    <cellStyle name="Normal 2 2 2 2 3 10" xfId="4088" xr:uid="{C4343D13-ACF5-4831-94D9-87A3735305BB}"/>
    <cellStyle name="Normal 2 2 2 2 3 11" xfId="4089" xr:uid="{E8E5598D-94A8-424B-BE1D-B6D2827B2F57}"/>
    <cellStyle name="Normal 2 2 2 2 3 12" xfId="4090" xr:uid="{45FD319A-A918-431C-8F7C-0439497ECC60}"/>
    <cellStyle name="Normal 2 2 2 2 3 13" xfId="4091" xr:uid="{C62C6F12-6FEC-495B-AB6B-436B1AE8DB9A}"/>
    <cellStyle name="Normal 2 2 2 2 3 14" xfId="4092" xr:uid="{4593E194-B4F8-4146-8FAF-0903DCBC64AE}"/>
    <cellStyle name="Normal 2 2 2 2 3 15" xfId="4093" xr:uid="{9440C1D0-985C-4E8F-B8D3-CDC129BE9A05}"/>
    <cellStyle name="Normal 2 2 2 2 3 16" xfId="4094" xr:uid="{53D79A9E-1F2F-40FB-86B8-74D9D4F8A1F3}"/>
    <cellStyle name="Normal 2 2 2 2 3 17" xfId="4095" xr:uid="{87639A27-EFF4-4620-8DD3-787F2AC1EA25}"/>
    <cellStyle name="Normal 2 2 2 2 3 18" xfId="4096" xr:uid="{1AD00C56-3DF0-4676-B310-B25200ADE609}"/>
    <cellStyle name="Normal 2 2 2 2 3 19" xfId="4097" xr:uid="{3D3CFF2E-A527-4F2A-BED7-258C2B11C1C9}"/>
    <cellStyle name="Normal 2 2 2 2 3 2" xfId="4098" xr:uid="{30AAC08E-E1F1-4F05-87D9-B7358801B098}"/>
    <cellStyle name="Normal 2 2 2 2 3 2 10" xfId="4099" xr:uid="{ABFB7177-F0AC-4F84-A336-351280194093}"/>
    <cellStyle name="Normal 2 2 2 2 3 2 11" xfId="4100" xr:uid="{276EC864-3ABF-4892-BE94-26767DA84157}"/>
    <cellStyle name="Normal 2 2 2 2 3 2 12" xfId="4101" xr:uid="{955857B3-60A6-415E-92EF-8FD29C028603}"/>
    <cellStyle name="Normal 2 2 2 2 3 2 13" xfId="4102" xr:uid="{6881B628-374F-4A9E-A0B6-E9052C09D8D3}"/>
    <cellStyle name="Normal 2 2 2 2 3 2 14" xfId="4103" xr:uid="{F34EC56E-22F8-4D55-A1C8-5F011AC3BACC}"/>
    <cellStyle name="Normal 2 2 2 2 3 2 15" xfId="4104" xr:uid="{9D92632E-07B2-48AE-A692-169A4505297E}"/>
    <cellStyle name="Normal 2 2 2 2 3 2 16" xfId="4105" xr:uid="{2BFED678-9549-4CB9-856D-AE0A80251A5A}"/>
    <cellStyle name="Normal 2 2 2 2 3 2 17" xfId="4106" xr:uid="{0D21D3AB-FFE0-405A-9D6E-63CC1E8D3D7C}"/>
    <cellStyle name="Normal 2 2 2 2 3 2 18" xfId="4107" xr:uid="{FD1CF5E7-E1ED-419C-84C6-42537DA7BF56}"/>
    <cellStyle name="Normal 2 2 2 2 3 2 19" xfId="4108" xr:uid="{4551663E-89C3-4C01-90DF-0CD7BE96B507}"/>
    <cellStyle name="Normal 2 2 2 2 3 2 2" xfId="4109" xr:uid="{9988555F-83FF-41C0-B8AC-1C2E9C8519C5}"/>
    <cellStyle name="Normal 2 2 2 2 3 2 20" xfId="4110" xr:uid="{026C190B-C788-4CE3-A731-E6D94ADF511C}"/>
    <cellStyle name="Normal 2 2 2 2 3 2 3" xfId="4111" xr:uid="{67B1A464-40ED-4816-A0DD-1224BBA1D9FC}"/>
    <cellStyle name="Normal 2 2 2 2 3 2 4" xfId="4112" xr:uid="{71255412-59DF-4DE4-8737-C8F876EA9801}"/>
    <cellStyle name="Normal 2 2 2 2 3 2 5" xfId="4113" xr:uid="{41BF6AB2-94B9-4F2C-864D-1081F6182A19}"/>
    <cellStyle name="Normal 2 2 2 2 3 2 6" xfId="4114" xr:uid="{950F4E86-BD45-413E-8FA1-D8D12D7BDB12}"/>
    <cellStyle name="Normal 2 2 2 2 3 2 7" xfId="4115" xr:uid="{C479B254-942D-454C-A6DB-72BB955C46CC}"/>
    <cellStyle name="Normal 2 2 2 2 3 2 8" xfId="4116" xr:uid="{1C86D003-55BA-4A47-86E9-CC6CEF1A357D}"/>
    <cellStyle name="Normal 2 2 2 2 3 2 9" xfId="4117" xr:uid="{361BE3A2-EE75-46A6-B815-C5F01ACEB283}"/>
    <cellStyle name="Normal 2 2 2 2 3 20" xfId="4118" xr:uid="{E42850FE-8AF7-4FAB-AE00-1BEA860E5BA4}"/>
    <cellStyle name="Normal 2 2 2 2 3 21" xfId="4087" xr:uid="{113E2C59-5E99-4DB3-9EC9-F0ACD8EED39E}"/>
    <cellStyle name="Normal 2 2 2 2 3 22" xfId="8027" xr:uid="{CC7E0E78-56B6-42B8-AA6E-98922CC38B2B}"/>
    <cellStyle name="Normal 2 2 2 2 3 23" xfId="8202" xr:uid="{7CEA5737-98ED-49EF-90FC-F89DEEE4E0B5}"/>
    <cellStyle name="Normal 2 2 2 2 3 3" xfId="4119" xr:uid="{EC274D8E-9C93-4ED1-8995-A0FB6B53EF20}"/>
    <cellStyle name="Normal 2 2 2 2 3 4" xfId="4120" xr:uid="{FA05AB7F-2813-4768-A028-2D3086A4F0D2}"/>
    <cellStyle name="Normal 2 2 2 2 3 5" xfId="4121" xr:uid="{E91C3243-24EA-41BA-AA14-0825CBA9BED6}"/>
    <cellStyle name="Normal 2 2 2 2 3 6" xfId="4122" xr:uid="{CFF0F366-56A9-4651-83F8-4707001707CD}"/>
    <cellStyle name="Normal 2 2 2 2 3 7" xfId="4123" xr:uid="{7AB8338A-E5B4-4069-BD46-4BB58AC51D1D}"/>
    <cellStyle name="Normal 2 2 2 2 3 8" xfId="4124" xr:uid="{3189D238-EA6D-4367-88D4-9D6B2F2ABA5A}"/>
    <cellStyle name="Normal 2 2 2 2 3 9" xfId="4125" xr:uid="{4BC42CFF-12D5-429C-A5F4-03A9E1E3946A}"/>
    <cellStyle name="Normal 2 2 2 2 30" xfId="4126" xr:uid="{5BC38AEA-F0F1-4537-B3DF-2883F931977B}"/>
    <cellStyle name="Normal 2 2 2 2 31" xfId="4127" xr:uid="{EC8D423D-5855-4479-A30C-E9386F87075F}"/>
    <cellStyle name="Normal 2 2 2 2 32" xfId="3996" xr:uid="{2142E52D-F6A2-4D06-A4D9-42C28F6F7C78}"/>
    <cellStyle name="Normal 2 2 2 2 32 2" xfId="8137" xr:uid="{1469F356-3A4F-41A5-B62C-9DE08C23EB2F}"/>
    <cellStyle name="Normal 2 2 2 2 32 3" xfId="8312" xr:uid="{1D37E457-83B3-43D1-9826-E3569C335A4A}"/>
    <cellStyle name="Normal 2 2 2 2 33" xfId="8017" xr:uid="{56287A9B-7C87-4421-9484-A9D8917399B8}"/>
    <cellStyle name="Normal 2 2 2 2 34" xfId="8187" xr:uid="{69C6C5A6-4FC1-4ED1-9157-690DD943E93D}"/>
    <cellStyle name="Normal 2 2 2 2 35" xfId="8192" xr:uid="{45C67D52-1B97-4019-92B6-14E4C8386793}"/>
    <cellStyle name="Normal 2 2 2 2 4" xfId="4128" xr:uid="{735CB9A7-6F82-40C7-AB36-B860C3E6BE3D}"/>
    <cellStyle name="Normal 2 2 2 2 5" xfId="4129" xr:uid="{6E1275D7-DD68-4B22-98BD-5AB684CDF97D}"/>
    <cellStyle name="Normal 2 2 2 2 6" xfId="4130" xr:uid="{D9638C6A-EF89-4E7D-9DE3-49C092D3323C}"/>
    <cellStyle name="Normal 2 2 2 2 7" xfId="4131" xr:uid="{907C2D8D-6F80-4BB2-AB8C-CA7EE61A5CB0}"/>
    <cellStyle name="Normal 2 2 2 2 8" xfId="4132" xr:uid="{F5BD7664-330D-40D5-A85F-9A044728F47B}"/>
    <cellStyle name="Normal 2 2 2 2 9" xfId="4133" xr:uid="{D4487552-E87F-40C9-8F79-D8AA02E03AD7}"/>
    <cellStyle name="Normal 2 2 2 20" xfId="4134" xr:uid="{C56C4505-3351-4A63-B4E4-5671C7E19D37}"/>
    <cellStyle name="Normal 2 2 2 21" xfId="4135" xr:uid="{45671ED6-5909-412C-886E-CE8C356DE2AC}"/>
    <cellStyle name="Normal 2 2 2 22" xfId="4136" xr:uid="{31EBEBA3-2703-470A-81AC-C4564F00F007}"/>
    <cellStyle name="Normal 2 2 2 23" xfId="4137" xr:uid="{F07C62F4-0C6E-4388-B925-4BFD0D4DEB28}"/>
    <cellStyle name="Normal 2 2 2 24" xfId="4138" xr:uid="{6C44D41C-1D02-4470-80A2-DCDFD299AB25}"/>
    <cellStyle name="Normal 2 2 2 25" xfId="4139" xr:uid="{3B104EA0-6851-43EF-B1E7-EB6FAE57702B}"/>
    <cellStyle name="Normal 2 2 2 26" xfId="4140" xr:uid="{EB9CCB61-7429-4CF1-8135-8010D50E4A5E}"/>
    <cellStyle name="Normal 2 2 2 27" xfId="4141" xr:uid="{791DC9BD-AE3A-4B68-A45F-5430F823FFAA}"/>
    <cellStyle name="Normal 2 2 2 28" xfId="4142" xr:uid="{4C2195D3-FC5E-4066-ACAF-0E3AA4371B28}"/>
    <cellStyle name="Normal 2 2 2 29" xfId="4143" xr:uid="{DD46DA9A-C40A-4D2D-B1DB-D4D275635C79}"/>
    <cellStyle name="Normal 2 2 2 29 2" xfId="4144" xr:uid="{E4F24AA6-2B79-4362-AB0C-D65517A540B8}"/>
    <cellStyle name="Normal 2 2 2 3" xfId="4145" xr:uid="{D3072FAE-3B3B-4794-ACA5-BB26EB563684}"/>
    <cellStyle name="Normal 2 2 2 3 10" xfId="4146" xr:uid="{92C1B3F4-3B3C-4152-9EB2-5C722CE28F66}"/>
    <cellStyle name="Normal 2 2 2 3 11" xfId="4147" xr:uid="{008418A4-9B13-4F48-9D18-61C25B628827}"/>
    <cellStyle name="Normal 2 2 2 3 12" xfId="4148" xr:uid="{7AB28647-BFDC-4923-AAE2-752358643961}"/>
    <cellStyle name="Normal 2 2 2 3 13" xfId="4149" xr:uid="{B9D6C2E8-305A-4F91-9A24-2EBE6FD30CDE}"/>
    <cellStyle name="Normal 2 2 2 3 14" xfId="4150" xr:uid="{D8ED074C-7351-4C0D-8195-502BBD0C1357}"/>
    <cellStyle name="Normal 2 2 2 3 15" xfId="4151" xr:uid="{785A4414-3542-44E6-B13C-709936120516}"/>
    <cellStyle name="Normal 2 2 2 3 16" xfId="4152" xr:uid="{CB4CBA68-5B1E-4601-A799-B1D9B28B6C5D}"/>
    <cellStyle name="Normal 2 2 2 3 17" xfId="4153" xr:uid="{98EA2AFE-D3C9-426A-8992-3B7288645E2C}"/>
    <cellStyle name="Normal 2 2 2 3 18" xfId="4154" xr:uid="{829BA934-3611-4C2D-BD17-1F76AA9CFDC4}"/>
    <cellStyle name="Normal 2 2 2 3 19" xfId="4155" xr:uid="{12EB088E-34E5-4A8A-B999-557D4ADBF89A}"/>
    <cellStyle name="Normal 2 2 2 3 2" xfId="4156" xr:uid="{F697C24F-694E-493F-BCC8-7A9DBF662784}"/>
    <cellStyle name="Normal 2 2 2 3 2 10" xfId="4157" xr:uid="{A8AA18D4-6C58-4318-81C0-F4FBB9D35ED9}"/>
    <cellStyle name="Normal 2 2 2 3 2 11" xfId="4158" xr:uid="{46730C01-36D1-4438-936F-7CB0AB672AF5}"/>
    <cellStyle name="Normal 2 2 2 3 2 12" xfId="4159" xr:uid="{897A4879-1EED-4D6A-B47B-642700FB2EAB}"/>
    <cellStyle name="Normal 2 2 2 3 2 13" xfId="4160" xr:uid="{3706A1D1-5973-44A8-9ECD-EB711923A2ED}"/>
    <cellStyle name="Normal 2 2 2 3 2 14" xfId="4161" xr:uid="{31652350-F397-448D-AA15-2C986B59F379}"/>
    <cellStyle name="Normal 2 2 2 3 2 15" xfId="4162" xr:uid="{6C70CCBB-E619-4CF6-B836-D50F86C9E8B0}"/>
    <cellStyle name="Normal 2 2 2 3 2 16" xfId="4163" xr:uid="{18B949B6-0ED6-4A29-A6B7-07C44D8DAE4B}"/>
    <cellStyle name="Normal 2 2 2 3 2 17" xfId="4164" xr:uid="{49463CFC-DAF9-4087-8D79-E055B50CC199}"/>
    <cellStyle name="Normal 2 2 2 3 2 18" xfId="4165" xr:uid="{2C6599A9-811C-4351-8BA5-52A21B2D73FE}"/>
    <cellStyle name="Normal 2 2 2 3 2 19" xfId="4166" xr:uid="{D4AB2FFE-2598-4980-B21C-96D62529763B}"/>
    <cellStyle name="Normal 2 2 2 3 2 2" xfId="4167" xr:uid="{AE0DB698-436F-4883-831B-0C5C734A5DB3}"/>
    <cellStyle name="Normal 2 2 2 3 2 20" xfId="4168" xr:uid="{EA52DCED-6A9E-46E6-AB33-75E56E8C3BF9}"/>
    <cellStyle name="Normal 2 2 2 3 2 3" xfId="4169" xr:uid="{791B1114-D80E-4EF3-BA19-C2418CD96374}"/>
    <cellStyle name="Normal 2 2 2 3 2 4" xfId="4170" xr:uid="{2D6FC84F-3D00-495D-8F5D-F173823C03D4}"/>
    <cellStyle name="Normal 2 2 2 3 2 5" xfId="4171" xr:uid="{6C4B0611-1BA6-41FF-A183-7821B5EF4010}"/>
    <cellStyle name="Normal 2 2 2 3 2 6" xfId="4172" xr:uid="{47AE4845-8F73-46F5-A12D-05EFBBF84357}"/>
    <cellStyle name="Normal 2 2 2 3 2 7" xfId="4173" xr:uid="{77134934-3E6E-4604-9AFE-AB90688C3FC1}"/>
    <cellStyle name="Normal 2 2 2 3 2 8" xfId="4174" xr:uid="{80C84F0F-4668-4520-80D9-F69DCC6D8A23}"/>
    <cellStyle name="Normal 2 2 2 3 2 9" xfId="4175" xr:uid="{B8F2012D-7DB1-4BEA-A1B8-BEA10942ADF8}"/>
    <cellStyle name="Normal 2 2 2 3 20" xfId="4176" xr:uid="{CA428587-7B12-4E99-A157-3B081608C431}"/>
    <cellStyle name="Normal 2 2 2 3 3" xfId="4177" xr:uid="{B2368082-1AA2-48AE-B0C7-773D13F1AB3C}"/>
    <cellStyle name="Normal 2 2 2 3 4" xfId="4178" xr:uid="{0F3553A5-AEFB-41F5-8360-83EADE03ECCE}"/>
    <cellStyle name="Normal 2 2 2 3 5" xfId="4179" xr:uid="{6D5F1B07-7E5B-4B9D-B9E3-449EBF61E1C9}"/>
    <cellStyle name="Normal 2 2 2 3 6" xfId="4180" xr:uid="{1302B850-BCE9-4D88-8ABB-444DD78D3188}"/>
    <cellStyle name="Normal 2 2 2 3 7" xfId="4181" xr:uid="{73E0FC8D-4EF1-41E2-984F-9AF4D26E1FC3}"/>
    <cellStyle name="Normal 2 2 2 3 8" xfId="4182" xr:uid="{3F4E66C8-DB8E-420F-B6FD-C96A7300F32E}"/>
    <cellStyle name="Normal 2 2 2 3 9" xfId="4183" xr:uid="{5A15ABB1-358A-42D3-9037-7A7AD3F91A4B}"/>
    <cellStyle name="Normal 2 2 2 30" xfId="4184" xr:uid="{F5DE9966-FC13-4855-A48B-ABD5FBBE954A}"/>
    <cellStyle name="Normal 2 2 2 30 2" xfId="8139" xr:uid="{6665E36B-31C6-4722-80BD-AB7EFDFA9316}"/>
    <cellStyle name="Normal 2 2 2 30 3" xfId="8314" xr:uid="{8F1BD5F1-BFCF-446A-8898-3D1F09CC46A4}"/>
    <cellStyle name="Normal 2 2 2 31" xfId="4185" xr:uid="{7B489789-2E1A-42BE-8054-8D4850410F35}"/>
    <cellStyle name="Normal 2 2 2 31 2" xfId="4186" xr:uid="{001D047F-6580-46A1-8BC6-06C2461791F9}"/>
    <cellStyle name="Normal 2 2 2 31 2 2" xfId="8141" xr:uid="{6C6B27E7-695D-408D-B468-E0292AF2DFF0}"/>
    <cellStyle name="Normal 2 2 2 31 2 3" xfId="8316" xr:uid="{D1CE0348-5703-4390-95F9-18D2B38ACAAD}"/>
    <cellStyle name="Normal 2 2 2 31 3" xfId="8140" xr:uid="{8F8694E7-AB68-4250-B997-69ADA6E8137D}"/>
    <cellStyle name="Normal 2 2 2 31 4" xfId="8315" xr:uid="{C4298E36-04DE-40FF-8CD8-46ECC28C79B7}"/>
    <cellStyle name="Normal 2 2 2 32" xfId="4187" xr:uid="{3C56B313-486A-4252-81BD-F584C2DD5443}"/>
    <cellStyle name="Normal 2 2 2 32 2" xfId="8142" xr:uid="{D7D43423-E3A4-4496-A74A-A1C1A8958226}"/>
    <cellStyle name="Normal 2 2 2 32 3" xfId="8317" xr:uid="{34C93AE0-0E3E-482B-A74C-FBDBCF2AEBB6}"/>
    <cellStyle name="Normal 2 2 2 33" xfId="4188" xr:uid="{2023DD3A-6EC6-47D5-8378-86D8B277C867}"/>
    <cellStyle name="Normal 2 2 2 4" xfId="4189" xr:uid="{3037C42A-341E-4CA3-9763-B1E50239DF22}"/>
    <cellStyle name="Normal 2 2 2 5" xfId="4190" xr:uid="{1B813F04-4445-41C2-B44E-F377BFD68C31}"/>
    <cellStyle name="Normal 2 2 2 6" xfId="4191" xr:uid="{FC720372-A98F-4CA6-9165-194A58DED21D}"/>
    <cellStyle name="Normal 2 2 2 7" xfId="4192" xr:uid="{CA340FAA-FF9E-4483-A8DE-0F57E37192D5}"/>
    <cellStyle name="Normal 2 2 2 8" xfId="4193" xr:uid="{42FDD42C-8885-47E6-A478-4349A9FCAFA7}"/>
    <cellStyle name="Normal 2 2 2 9" xfId="4194" xr:uid="{664EE31E-F638-4911-9489-2AB070473841}"/>
    <cellStyle name="Normal 2 2 20" xfId="4195" xr:uid="{B9CABB56-C9CB-4E41-9188-FE1184C6A9ED}"/>
    <cellStyle name="Normal 2 2 21" xfId="4196" xr:uid="{CF1C5753-35B9-4DF5-94DE-261B74D27090}"/>
    <cellStyle name="Normal 2 2 22" xfId="4197" xr:uid="{ED66B690-7A93-4583-B91D-4AB6520E3513}"/>
    <cellStyle name="Normal 2 2 23" xfId="4198" xr:uid="{B1A89A4F-710A-48F6-AAE8-5AE0E8CA9038}"/>
    <cellStyle name="Normal 2 2 24" xfId="4199" xr:uid="{A86E7063-CDC7-4597-AF62-C071305B7B67}"/>
    <cellStyle name="Normal 2 2 25" xfId="4200" xr:uid="{2D934C7A-B57F-4CBE-9481-D29B90692BE5}"/>
    <cellStyle name="Normal 2 2 26" xfId="4201" xr:uid="{01511480-C39B-4046-9E86-9BDF55D7F69C}"/>
    <cellStyle name="Normal 2 2 27" xfId="4202" xr:uid="{1E3AE9DB-DF77-4D04-B10B-5455EBB4F5A9}"/>
    <cellStyle name="Normal 2 2 28" xfId="4203" xr:uid="{2F772D86-6951-4768-80FE-B58EE1E9F7E3}"/>
    <cellStyle name="Normal 2 2 29" xfId="4204" xr:uid="{593B6F93-1C1C-4629-AA43-DB26FF12B636}"/>
    <cellStyle name="Normal 2 2 29 2" xfId="8143" xr:uid="{12F94425-7858-4E91-84C2-F17A571C3982}"/>
    <cellStyle name="Normal 2 2 29 3" xfId="8318" xr:uid="{F430DD91-BDE4-42C5-A5DC-C82F5600A644}"/>
    <cellStyle name="Normal 2 2 3" xfId="4205" xr:uid="{B14CE409-ACE8-4A13-A9C1-F8585DB5B230}"/>
    <cellStyle name="Normal 2 2 3 10" xfId="4206" xr:uid="{EC30E10F-927F-4180-BEF6-9101A9AECE25}"/>
    <cellStyle name="Normal 2 2 3 11" xfId="4207" xr:uid="{82E22F3B-213D-4286-A755-97F293B84A2A}"/>
    <cellStyle name="Normal 2 2 3 12" xfId="4208" xr:uid="{A75AE87F-C258-425F-8B1B-DCEA2DD9F576}"/>
    <cellStyle name="Normal 2 2 3 13" xfId="4209" xr:uid="{C11C9A20-D303-43E2-BE46-36855B06E3B0}"/>
    <cellStyle name="Normal 2 2 3 14" xfId="4210" xr:uid="{07528714-D1E0-4AD8-A394-9ED881046952}"/>
    <cellStyle name="Normal 2 2 3 15" xfId="4211" xr:uid="{5DEDAFDC-1220-467D-87DF-A99520159A14}"/>
    <cellStyle name="Normal 2 2 3 16" xfId="4212" xr:uid="{F119E69E-20F3-4A7C-914E-E37B30D0B298}"/>
    <cellStyle name="Normal 2 2 3 17" xfId="4213" xr:uid="{FA125137-0A22-4A51-A7CD-7ED40BA0F60D}"/>
    <cellStyle name="Normal 2 2 3 18" xfId="4214" xr:uid="{CEC5062A-0DC7-4354-B856-22B1C0B3838C}"/>
    <cellStyle name="Normal 2 2 3 19" xfId="4215" xr:uid="{F06D24FC-B7E7-40FC-B151-93040310F43A}"/>
    <cellStyle name="Normal 2 2 3 2" xfId="4216" xr:uid="{10CE9F6F-DD4A-4559-9642-946EA365DB82}"/>
    <cellStyle name="Normal 2 2 3 2 10" xfId="4217" xr:uid="{64A6BD6B-6022-4DC3-B550-343C39AD7D9B}"/>
    <cellStyle name="Normal 2 2 3 2 11" xfId="4218" xr:uid="{C9F2F21A-21C3-494B-8DC5-278D9C5A2DFC}"/>
    <cellStyle name="Normal 2 2 3 2 12" xfId="4219" xr:uid="{35196BF1-648B-4CF5-88B4-8DEDE41EE7BD}"/>
    <cellStyle name="Normal 2 2 3 2 13" xfId="4220" xr:uid="{B7C9577B-ECA9-4B38-AB81-37ED39D650B9}"/>
    <cellStyle name="Normal 2 2 3 2 14" xfId="4221" xr:uid="{B7A2DEB5-5F8D-4473-A42B-56F13F2EF4A3}"/>
    <cellStyle name="Normal 2 2 3 2 15" xfId="4222" xr:uid="{01A57CC8-8C73-4FB9-B6A8-27FECBB700AF}"/>
    <cellStyle name="Normal 2 2 3 2 16" xfId="4223" xr:uid="{F6A5DCF4-E17C-4829-829A-CA97E6C16606}"/>
    <cellStyle name="Normal 2 2 3 2 17" xfId="4224" xr:uid="{1A6AAADC-BFC1-436C-8941-0E17D51CC34E}"/>
    <cellStyle name="Normal 2 2 3 2 18" xfId="4225" xr:uid="{131BA8EB-8535-4459-BE3A-DAF83D62854A}"/>
    <cellStyle name="Normal 2 2 3 2 19" xfId="4226" xr:uid="{32C89E9C-2673-4AB5-95E5-26A63A358FED}"/>
    <cellStyle name="Normal 2 2 3 2 2" xfId="4227" xr:uid="{6798A9F1-6745-4BC0-8557-8BD85847DFC1}"/>
    <cellStyle name="Normal 2 2 3 2 20" xfId="4228" xr:uid="{935CE922-DC1B-49C2-9176-FBE78BF47C39}"/>
    <cellStyle name="Normal 2 2 3 2 3" xfId="4229" xr:uid="{5A727700-3481-4981-BB81-67F7090C1A8B}"/>
    <cellStyle name="Normal 2 2 3 2 4" xfId="4230" xr:uid="{105EF0F9-6154-4437-B99E-A41E529C08EF}"/>
    <cellStyle name="Normal 2 2 3 2 5" xfId="4231" xr:uid="{7994A421-739E-49F3-9558-B30D2F75AEE9}"/>
    <cellStyle name="Normal 2 2 3 2 6" xfId="4232" xr:uid="{929639DF-A896-4AFD-8196-CC67C356F9EF}"/>
    <cellStyle name="Normal 2 2 3 2 7" xfId="4233" xr:uid="{318280EB-06F4-4445-9BC8-F77CF8880208}"/>
    <cellStyle name="Normal 2 2 3 2 8" xfId="4234" xr:uid="{328B0622-C256-4CC4-8E06-A88BDE400080}"/>
    <cellStyle name="Normal 2 2 3 2 9" xfId="4235" xr:uid="{503C6467-8BDD-4F6B-B229-1B7D05666781}"/>
    <cellStyle name="Normal 2 2 3 20" xfId="4236" xr:uid="{7346BAA1-48E0-4C8B-A6BF-BFEEC92B672E}"/>
    <cellStyle name="Normal 2 2 3 3" xfId="4237" xr:uid="{3202EF79-0C79-4AB0-A002-DCDEA1977D23}"/>
    <cellStyle name="Normal 2 2 3 4" xfId="4238" xr:uid="{15794C93-7522-4E82-867C-E76F8FDA8C8E}"/>
    <cellStyle name="Normal 2 2 3 5" xfId="4239" xr:uid="{9043539B-6BBB-4975-B494-088BB772CACA}"/>
    <cellStyle name="Normal 2 2 3 6" xfId="4240" xr:uid="{FB0619BB-3BB8-44FC-AAFA-3C570253DF3A}"/>
    <cellStyle name="Normal 2 2 3 7" xfId="4241" xr:uid="{996DC7EB-F6FE-4C8E-A9B7-0123F1A46D1A}"/>
    <cellStyle name="Normal 2 2 3 8" xfId="4242" xr:uid="{76BBC681-9D62-4258-98D0-E2D99D64567F}"/>
    <cellStyle name="Normal 2 2 3 9" xfId="4243" xr:uid="{A4AFDB53-B9EC-41F9-9848-AAEA2440BC53}"/>
    <cellStyle name="Normal 2 2 30" xfId="3974" xr:uid="{AF6F1D20-6B7B-4927-BD67-B01B572DADA7}"/>
    <cellStyle name="Normal 2 2 31" xfId="8023" xr:uid="{A38B1059-72A4-4844-871E-7FCB42D98443}"/>
    <cellStyle name="Normal 2 2 32" xfId="8198" xr:uid="{8AD6F976-77AA-4A19-80FA-96A4C17B8B02}"/>
    <cellStyle name="Normal 2 2 4" xfId="4244" xr:uid="{57D2E3CF-80D2-4B00-913D-1683744F43E5}"/>
    <cellStyle name="Normal 2 2 5" xfId="4245" xr:uid="{039F59E8-EC90-4805-99D3-B00E85D4AB13}"/>
    <cellStyle name="Normal 2 2 6" xfId="4246" xr:uid="{65311070-42E4-41D2-85F8-97EF377A94AB}"/>
    <cellStyle name="Normal 2 2 7" xfId="4247" xr:uid="{22011BE4-F0B1-4BB8-8D58-D8CDED83D602}"/>
    <cellStyle name="Normal 2 2 8" xfId="4248" xr:uid="{9D95A6C8-C133-4128-8DED-1166F206BD85}"/>
    <cellStyle name="Normal 2 2 9" xfId="4249" xr:uid="{FDC50577-3DFB-4A6F-9CC6-B8699571F6F3}"/>
    <cellStyle name="Normal 2 20" xfId="4250" xr:uid="{54AEB351-28ED-4DF2-8283-1F0D2AD0FFE2}"/>
    <cellStyle name="Normal 2 200" xfId="4251" xr:uid="{2144F3F8-7B06-4985-8FAA-959369881D3E}"/>
    <cellStyle name="Normal 2 201" xfId="4252" xr:uid="{2E783C34-84AB-4E79-B817-1532C60FA12A}"/>
    <cellStyle name="Normal 2 202" xfId="4253" xr:uid="{B18A83DD-B63E-4738-8D0A-24FCB10593BA}"/>
    <cellStyle name="Normal 2 203" xfId="4254" xr:uid="{3CAA5922-5D6A-4246-BB7F-FE03DAAE0EB6}"/>
    <cellStyle name="Normal 2 204" xfId="4255" xr:uid="{5442AEC6-75AA-4322-AE24-F736BCC40C66}"/>
    <cellStyle name="Normal 2 205" xfId="4256" xr:uid="{CBDEDA7E-CE3A-444B-8369-618283AF4966}"/>
    <cellStyle name="Normal 2 206" xfId="4257" xr:uid="{7CB9D6A0-2333-44D3-B195-57418C601EF9}"/>
    <cellStyle name="Normal 2 207" xfId="4258" xr:uid="{04B64521-B3AC-484F-9567-071DC5E2B804}"/>
    <cellStyle name="Normal 2 208" xfId="4259" xr:uid="{AD7D0D77-98E7-405B-B4D9-A8D7A1C99C14}"/>
    <cellStyle name="Normal 2 209" xfId="4260" xr:uid="{941A1CF7-C4B0-434D-9DE7-5C798537BF0D}"/>
    <cellStyle name="Normal 2 21" xfId="4261" xr:uid="{43E184D4-FD30-45F8-8A00-5408CDC76541}"/>
    <cellStyle name="Normal 2 210" xfId="4262" xr:uid="{01EE9294-BC50-49DC-B26A-16319B2837E8}"/>
    <cellStyle name="Normal 2 211" xfId="4263" xr:uid="{B5FD7332-77AC-4358-A6E1-B435B9DDC25A}"/>
    <cellStyle name="Normal 2 212" xfId="4264" xr:uid="{77697E90-4CD2-4D95-85DB-6058FDFF0394}"/>
    <cellStyle name="Normal 2 213" xfId="4265" xr:uid="{24618FE7-96EF-4539-BBE8-AE490124E4AA}"/>
    <cellStyle name="Normal 2 214" xfId="4266" xr:uid="{6C77421A-969C-440C-A096-523450A4D1B9}"/>
    <cellStyle name="Normal 2 215" xfId="4267" xr:uid="{C85936D1-EC85-4068-BDB6-31039B3FCEA1}"/>
    <cellStyle name="Normal 2 216" xfId="4268" xr:uid="{AB558CDD-5F7A-4EAE-AB3C-B2490B2FE8FD}"/>
    <cellStyle name="Normal 2 217" xfId="4269" xr:uid="{084CD054-5AC4-4944-AFC2-0F96FD317701}"/>
    <cellStyle name="Normal 2 218" xfId="4270" xr:uid="{171D0A14-93B8-4D7C-A0F5-B8E8E6BE6D5F}"/>
    <cellStyle name="Normal 2 219" xfId="4271" xr:uid="{A52E99AD-D2CB-4CEB-80F6-3A7EA5A75AF5}"/>
    <cellStyle name="Normal 2 22" xfId="4272" xr:uid="{F1ADC55F-7927-4055-8313-AD72819C48B5}"/>
    <cellStyle name="Normal 2 220" xfId="4273" xr:uid="{755D337A-30B7-4058-A416-90247DF98EC1}"/>
    <cellStyle name="Normal 2 221" xfId="4274" xr:uid="{1A3F8E91-5E28-4344-8A11-CE6C6E259871}"/>
    <cellStyle name="Normal 2 222" xfId="4275" xr:uid="{C5865382-9575-4691-BE54-D5E653F4AC9F}"/>
    <cellStyle name="Normal 2 223" xfId="4276" xr:uid="{104B6EB7-0808-41B0-9813-A0D3B6D47FF6}"/>
    <cellStyle name="Normal 2 224" xfId="4277" xr:uid="{76BDD01A-462B-44FD-BEE8-FB36752040DF}"/>
    <cellStyle name="Normal 2 225" xfId="4278" xr:uid="{1626A241-CED5-42F3-8006-AD6C1D8F9462}"/>
    <cellStyle name="Normal 2 226" xfId="4279" xr:uid="{D6DC1BA8-FDEB-48DF-860B-C0DF01B90BC0}"/>
    <cellStyle name="Normal 2 227" xfId="4280" xr:uid="{23E0509F-404D-4254-8CC4-3CD1F4F382A2}"/>
    <cellStyle name="Normal 2 228" xfId="4281" xr:uid="{0C4DF520-E33F-4236-BE5D-515FE95BA02B}"/>
    <cellStyle name="Normal 2 229" xfId="4282" xr:uid="{73977D0D-B7A4-4F27-A363-EAA11506EE67}"/>
    <cellStyle name="Normal 2 23" xfId="4283" xr:uid="{2A856CD2-97CD-4DE1-B843-1F41D948068D}"/>
    <cellStyle name="Normal 2 230" xfId="4284" xr:uid="{26AD00B5-AADE-4837-8027-87D76C9C40BE}"/>
    <cellStyle name="Normal 2 231" xfId="4285" xr:uid="{DDE3CF84-49DB-4909-B957-6C3C41306A93}"/>
    <cellStyle name="Normal 2 232" xfId="4286" xr:uid="{B2BE54DF-3758-45DA-8A34-17B8AA74AE4F}"/>
    <cellStyle name="Normal 2 233" xfId="4287" xr:uid="{3872BBDE-5A37-49CC-98C9-7FDF07DF9110}"/>
    <cellStyle name="Normal 2 234" xfId="4288" xr:uid="{287BE781-9085-4378-9A33-0309EF6F2739}"/>
    <cellStyle name="Normal 2 235" xfId="4289" xr:uid="{5BCDCD2A-D370-4E82-AB4F-C6154ACB5686}"/>
    <cellStyle name="Normal 2 236" xfId="4290" xr:uid="{7D14F93B-66F9-47DE-B0BC-C11A5006676E}"/>
    <cellStyle name="Normal 2 237" xfId="4291" xr:uid="{3015DAF6-7309-4FFD-9B5A-3FD5F873E61C}"/>
    <cellStyle name="Normal 2 238" xfId="4292" xr:uid="{F00839E8-883B-448B-A1A0-AC254D649C1F}"/>
    <cellStyle name="Normal 2 239" xfId="4293" xr:uid="{F3C9CC93-01A8-436F-8C7A-C2A416E18271}"/>
    <cellStyle name="Normal 2 24" xfId="4294" xr:uid="{1CDDC734-7DE1-4ABE-AEEE-F18708D2B1A1}"/>
    <cellStyle name="Normal 2 240" xfId="4295" xr:uid="{42288BB0-C574-4DEB-8AF2-4C7654B62419}"/>
    <cellStyle name="Normal 2 241" xfId="4296" xr:uid="{2A4F80A1-140F-4BA7-AB68-C09EB013D7C0}"/>
    <cellStyle name="Normal 2 242" xfId="4297" xr:uid="{2B7C7839-F3FA-4CD0-83D8-BB5DD32EDDD1}"/>
    <cellStyle name="Normal 2 243" xfId="4298" xr:uid="{6442700A-B4CE-4A67-907A-F7A5CEDEBB34}"/>
    <cellStyle name="Normal 2 244" xfId="4299" xr:uid="{CB1562F1-CD1E-492D-A920-FBBBA7489F09}"/>
    <cellStyle name="Normal 2 245" xfId="4300" xr:uid="{7F54DAB3-C254-4EEE-8724-7104C026FE66}"/>
    <cellStyle name="Normal 2 246" xfId="4301" xr:uid="{241E0833-C2B8-4C95-AD05-6151591B535D}"/>
    <cellStyle name="Normal 2 247" xfId="4302" xr:uid="{5490CBE7-1B23-4B3E-AC16-F74FAE3C3286}"/>
    <cellStyle name="Normal 2 248" xfId="4303" xr:uid="{D0E931E4-CACC-4AFC-B76A-25BCF8D6076A}"/>
    <cellStyle name="Normal 2 249" xfId="4304" xr:uid="{0557FBFB-4482-4F9E-8B84-AD6D179E4B89}"/>
    <cellStyle name="Normal 2 25" xfId="4305" xr:uid="{5C584C80-8A97-45C1-93A5-8F9DEE37D460}"/>
    <cellStyle name="Normal 2 250" xfId="4306" xr:uid="{1A452E9A-8662-4A63-80C9-46DDC65E0E25}"/>
    <cellStyle name="Normal 2 251" xfId="4307" xr:uid="{7606499F-F17E-4770-8B77-5ED1B2B6C6B0}"/>
    <cellStyle name="Normal 2 252" xfId="4308" xr:uid="{098ECCA2-F178-4F9B-880E-EF7865A6E66C}"/>
    <cellStyle name="Normal 2 253" xfId="4309" xr:uid="{A4BF8ACF-2DE8-4D44-AAA2-3DC8072330F1}"/>
    <cellStyle name="Normal 2 254" xfId="4310" xr:uid="{E5DA707F-9479-4F84-82BC-8EF01200BB46}"/>
    <cellStyle name="Normal 2 255" xfId="4311" xr:uid="{AF09B88C-CAF7-405E-B182-DBE22841EF57}"/>
    <cellStyle name="Normal 2 256" xfId="4312" xr:uid="{7D61426D-631C-45B5-8AB5-15087A68D9C2}"/>
    <cellStyle name="Normal 2 257" xfId="8013" xr:uid="{D137D87B-7F86-404D-963F-870A060CD6F0}"/>
    <cellStyle name="Normal 2 258" xfId="27" xr:uid="{D7306ED4-CE54-4BEF-8759-29F63C995364}"/>
    <cellStyle name="Normal 2 259" xfId="8018" xr:uid="{145AEA20-4EAE-4C1F-907B-909367713E73}"/>
    <cellStyle name="Normal 2 26" xfId="4313" xr:uid="{19C8A715-B7C6-44CA-A38E-4804D2010196}"/>
    <cellStyle name="Normal 2 260" xfId="8188" xr:uid="{B49D1052-1E8E-4FD0-964E-632EEDF9910F}"/>
    <cellStyle name="Normal 2 261" xfId="8193" xr:uid="{89F42386-2334-4B07-A07E-94B9DFDBC9AB}"/>
    <cellStyle name="Normal 2 27" xfId="4314" xr:uid="{F7EE0D9F-2F59-4DBA-BE91-EA68CB601CC7}"/>
    <cellStyle name="Normal 2 28" xfId="4315" xr:uid="{D283E8C5-5E12-4AEC-B7C2-53C04CA8C694}"/>
    <cellStyle name="Normal 2 29" xfId="4316" xr:uid="{6624D780-DC9B-4061-A61B-3C089D861257}"/>
    <cellStyle name="Normal 2 3" xfId="22" xr:uid="{B3C1DF36-4968-4E90-81C7-BB26AAD993CC}"/>
    <cellStyle name="Normal 2 3 2" xfId="4318" xr:uid="{04101C18-2804-48CF-9862-12E2668A9D0A}"/>
    <cellStyle name="Normal 2 3 3" xfId="4319" xr:uid="{1C495A98-1F39-42A8-8378-7AB0BA5AE48C}"/>
    <cellStyle name="Normal 2 3 4" xfId="4320" xr:uid="{3C88070A-758B-4AFE-A82A-197D8895EE18}"/>
    <cellStyle name="Normal 2 3 5" xfId="4317" xr:uid="{426DA104-DD6B-48D5-B75C-B97C7E7C39E6}"/>
    <cellStyle name="Normal 2 3 6" xfId="8028" xr:uid="{39109D56-4A13-4D9D-88F8-BC476F242169}"/>
    <cellStyle name="Normal 2 3 7" xfId="8203" xr:uid="{8155870E-15B3-41B5-91E7-196041C6E48F}"/>
    <cellStyle name="Normal 2 30" xfId="4321" xr:uid="{BB8DCBB0-FDE2-412A-863F-7479EBEE98FC}"/>
    <cellStyle name="Normal 2 31" xfId="4322" xr:uid="{D2B4B168-F9B2-46F6-AE7E-9B08F643E605}"/>
    <cellStyle name="Normal 2 32" xfId="4323" xr:uid="{681F0787-CE82-4D3E-B7CA-4A721B75233E}"/>
    <cellStyle name="Normal 2 33" xfId="4324" xr:uid="{C280C2A3-09FB-40B5-88AA-3F2648AAD40A}"/>
    <cellStyle name="Normal 2 34" xfId="4325" xr:uid="{A3742BBE-294C-469B-BDF5-562EFD77B200}"/>
    <cellStyle name="Normal 2 35" xfId="4326" xr:uid="{0B60D451-B067-43D2-B7D9-5872A59ED26D}"/>
    <cellStyle name="Normal 2 36" xfId="4327" xr:uid="{C18844C5-35C0-41E4-9157-399D2E0A1AFD}"/>
    <cellStyle name="Normal 2 37" xfId="4328" xr:uid="{A89D6F32-C445-4B47-A699-ED6788FD8FAB}"/>
    <cellStyle name="Normal 2 38" xfId="4329" xr:uid="{8382F387-8585-458B-A347-C0B4D29E9F8C}"/>
    <cellStyle name="Normal 2 39" xfId="4330" xr:uid="{5955F5B2-94DE-46B0-B1D8-CD26989AF906}"/>
    <cellStyle name="Normal 2 39 2" xfId="8144" xr:uid="{EF5DDA7B-A792-42EA-9255-27FD452E365E}"/>
    <cellStyle name="Normal 2 39 3" xfId="8319" xr:uid="{92478795-5B01-412F-AB70-EDDF796EEBC8}"/>
    <cellStyle name="Normal 2 4" xfId="4331" xr:uid="{F10A971E-A038-4C76-AF83-08FF7CC62BE4}"/>
    <cellStyle name="Normal 2 4 2" xfId="4332" xr:uid="{CB957BC2-2BA6-40C9-97DC-70BFB78FEDC5}"/>
    <cellStyle name="Normal 2 4 3" xfId="4333" xr:uid="{C9F35D2D-9D41-4B76-BAEC-60E14D044372}"/>
    <cellStyle name="Normal 2 40" xfId="4334" xr:uid="{15F5FE74-85F5-40BC-86CE-21415DFF73B8}"/>
    <cellStyle name="Normal 2 41" xfId="4335" xr:uid="{54714C36-7975-4B9F-B908-5076015AE6EB}"/>
    <cellStyle name="Normal 2 42" xfId="4336" xr:uid="{662A8563-6B61-48B6-BEDF-DFE3BB32AAA6}"/>
    <cellStyle name="Normal 2 43" xfId="4337" xr:uid="{F33DF202-E59C-411E-86C3-23D4E32445CA}"/>
    <cellStyle name="Normal 2 44" xfId="4338" xr:uid="{5656F04E-FB93-4222-9027-1464111300F2}"/>
    <cellStyle name="Normal 2 45" xfId="4339" xr:uid="{8BE24B36-F3F9-488A-9F90-722CAAEB6CAC}"/>
    <cellStyle name="Normal 2 46" xfId="4340" xr:uid="{BAE25032-D2CC-4CB1-935B-7826AD1556B3}"/>
    <cellStyle name="Normal 2 47" xfId="4341" xr:uid="{9500435D-9FC8-43AA-B623-B1049EC04DBE}"/>
    <cellStyle name="Normal 2 48" xfId="4342" xr:uid="{A8A0C2B8-2DB1-44A8-8190-6AE1AFF66FCA}"/>
    <cellStyle name="Normal 2 49" xfId="4343" xr:uid="{2CCB93EA-9B9A-4EC9-9BA7-DF47894C1F44}"/>
    <cellStyle name="Normal 2 5" xfId="4344" xr:uid="{DF511F24-ABB8-447E-B05C-20C4F97A695F}"/>
    <cellStyle name="Normal 2 50" xfId="4345" xr:uid="{20D2DC3C-C0F1-45AA-8A56-4A40FDDD4D84}"/>
    <cellStyle name="Normal 2 51" xfId="4346" xr:uid="{8A86A3DE-21F4-4272-AD61-9F8D2AB2583A}"/>
    <cellStyle name="Normal 2 52" xfId="4347" xr:uid="{03923B67-BA01-44B5-A80D-52BE1E0018FD}"/>
    <cellStyle name="Normal 2 53" xfId="4348" xr:uid="{F6C527C6-A07E-4269-B097-2F6D39615630}"/>
    <cellStyle name="Normal 2 54" xfId="4349" xr:uid="{D8125AD6-8D97-4A99-8C58-169660499361}"/>
    <cellStyle name="Normal 2 55" xfId="4350" xr:uid="{DB22759A-36F9-4844-B5E4-9DCC144E9801}"/>
    <cellStyle name="Normal 2 56" xfId="4351" xr:uid="{78F1C8E4-E157-41E5-B877-92C8F1E7FAB7}"/>
    <cellStyle name="Normal 2 57" xfId="4352" xr:uid="{436F824E-9A29-4D8C-A879-58118F54ADDD}"/>
    <cellStyle name="Normal 2 58" xfId="4353" xr:uid="{C1CD88E0-6532-4599-863A-61B79D202554}"/>
    <cellStyle name="Normal 2 59" xfId="4354" xr:uid="{1327BDA1-745C-43CC-A034-2F512D59E960}"/>
    <cellStyle name="Normal 2 6" xfId="4355" xr:uid="{CF6772E4-332D-4F19-A459-37E988625275}"/>
    <cellStyle name="Normal 2 60" xfId="4356" xr:uid="{73015F05-AA79-4037-8B98-3C1AFF9D6BFB}"/>
    <cellStyle name="Normal 2 61" xfId="4357" xr:uid="{01BA72D9-A2C0-4487-BE81-96A7AD0A847E}"/>
    <cellStyle name="Normal 2 62" xfId="4358" xr:uid="{7F2FC5DA-4399-4CD1-A61B-409C16536E71}"/>
    <cellStyle name="Normal 2 63" xfId="4359" xr:uid="{FF44E7A0-DBC9-4F86-BF5A-161F88FE443B}"/>
    <cellStyle name="Normal 2 64" xfId="4360" xr:uid="{C510FA0A-1369-41B1-9E45-905BE7FDAFB0}"/>
    <cellStyle name="Normal 2 65" xfId="4361" xr:uid="{F3D21BD0-5480-4BB7-995A-571C866EADD2}"/>
    <cellStyle name="Normal 2 66" xfId="4362" xr:uid="{240A9736-7DB9-49E1-9C01-D74734392BB8}"/>
    <cellStyle name="Normal 2 67" xfId="4363" xr:uid="{21C93184-4CC8-4ABD-B0E5-56A1D591C901}"/>
    <cellStyle name="Normal 2 68" xfId="4364" xr:uid="{713B9ECE-0259-4652-A5E2-33F11274C785}"/>
    <cellStyle name="Normal 2 69" xfId="4365" xr:uid="{956BA7A8-9FFF-4FD6-85C8-0D82E973C585}"/>
    <cellStyle name="Normal 2 7" xfId="4366" xr:uid="{89E45EF5-B014-4EC7-8E50-E2EDFFBA62E4}"/>
    <cellStyle name="Normal 2 70" xfId="4367" xr:uid="{9984B211-300B-465B-B422-04F25681ECC3}"/>
    <cellStyle name="Normal 2 71" xfId="4368" xr:uid="{23A7855B-526A-4FB4-8AD3-523D732CECC6}"/>
    <cellStyle name="Normal 2 72" xfId="4369" xr:uid="{2ED477FD-4F51-456F-BCEB-59D899D7707C}"/>
    <cellStyle name="Normal 2 73" xfId="4370" xr:uid="{037EEB60-26FC-4009-A9AA-EE72745EA95F}"/>
    <cellStyle name="Normal 2 74" xfId="4371" xr:uid="{0E60D869-A3C2-4257-B3ED-F01610D3D8EF}"/>
    <cellStyle name="Normal 2 75" xfId="4372" xr:uid="{9B92E948-5626-40C5-8133-546197D0BEB9}"/>
    <cellStyle name="Normal 2 76" xfId="4373" xr:uid="{7174F0DA-2A58-413F-A5F0-EA84BD9187AC}"/>
    <cellStyle name="Normal 2 77" xfId="4374" xr:uid="{E469FC9A-5E59-4949-8E90-9194F94856E4}"/>
    <cellStyle name="Normal 2 78" xfId="4375" xr:uid="{072723B1-46DB-44D1-B7C5-C4D3A46F8D3A}"/>
    <cellStyle name="Normal 2 79" xfId="4376" xr:uid="{A6F3483F-34B6-48F4-8FD1-6787F171DF76}"/>
    <cellStyle name="Normal 2 8" xfId="4377" xr:uid="{CCD88C1B-D048-4C33-8988-9B311ADE183B}"/>
    <cellStyle name="Normal 2 80" xfId="4378" xr:uid="{7914AF50-C5EB-4F18-981C-551E35C6C63D}"/>
    <cellStyle name="Normal 2 81" xfId="4379" xr:uid="{0F84637A-37EC-4F25-A3EB-F8389CD7DAF0}"/>
    <cellStyle name="Normal 2 82" xfId="4380" xr:uid="{52A99705-0A91-409B-BF00-5F11B8489BFE}"/>
    <cellStyle name="Normal 2 83" xfId="4381" xr:uid="{D9B02191-1D73-4335-B7AF-0F3C2EC70775}"/>
    <cellStyle name="Normal 2 84" xfId="4382" xr:uid="{5D87FD02-4890-46B0-96B9-3D836498586A}"/>
    <cellStyle name="Normal 2 85" xfId="4383" xr:uid="{86BC250B-385C-4BB3-8038-1CD8ED36646F}"/>
    <cellStyle name="Normal 2 86" xfId="4384" xr:uid="{450B0C8C-9A42-437B-9495-344F788BB842}"/>
    <cellStyle name="Normal 2 87" xfId="4385" xr:uid="{9EE3D1A9-3BB6-4BA6-A539-4DCFDC5A4CAA}"/>
    <cellStyle name="Normal 2 88" xfId="4386" xr:uid="{5AFC80A0-46C9-4160-AE2F-F11AB46CC600}"/>
    <cellStyle name="Normal 2 89" xfId="4387" xr:uid="{00F9CCDE-63C2-4911-94C7-1CB0A8F6BD41}"/>
    <cellStyle name="Normal 2 9" xfId="4388" xr:uid="{BE7172A1-D337-45EC-85D8-AF79F22A47FD}"/>
    <cellStyle name="Normal 2 90" xfId="4389" xr:uid="{E5C69EE0-28A4-4B75-B0AB-505F8FB9BCBC}"/>
    <cellStyle name="Normal 2 91" xfId="4390" xr:uid="{292BC2E2-511C-4112-A447-40ADF8873ABA}"/>
    <cellStyle name="Normal 2 92" xfId="4391" xr:uid="{41AA166F-7180-4154-9761-F38039E58677}"/>
    <cellStyle name="Normal 2 93" xfId="4392" xr:uid="{6B431F39-8B8A-42BF-B7D7-7338A941905A}"/>
    <cellStyle name="Normal 2 94" xfId="4393" xr:uid="{D49A5555-A2AA-49C2-8E18-2B5D0DCF52F0}"/>
    <cellStyle name="Normal 2 95" xfId="4394" xr:uid="{30CE9BB0-A7D3-41BA-9ABC-889C8B4CDA59}"/>
    <cellStyle name="Normal 2 96" xfId="4395" xr:uid="{3AB7C158-3377-45E6-B60A-279693DD202B}"/>
    <cellStyle name="Normal 2 97" xfId="4396" xr:uid="{347925F7-E78C-4409-9515-0D4F8BA406A5}"/>
    <cellStyle name="Normal 2 98" xfId="4397" xr:uid="{FCAA0225-29C0-4FD9-B703-470B3D39552C}"/>
    <cellStyle name="Normal 2 99" xfId="4398" xr:uid="{AC47CA7A-B56E-4963-9DAA-36337BBDCE4E}"/>
    <cellStyle name="Normal 2_2009 February" xfId="4399" xr:uid="{DE64356B-FE94-45B4-B172-C84B4FC60273}"/>
    <cellStyle name="Normal 20" xfId="4400" xr:uid="{AF96F81B-720D-453B-8DF0-ABC812A433BC}"/>
    <cellStyle name="Normal 20 10" xfId="4401" xr:uid="{B82DAEE9-15FF-4858-8D9D-22C94E8D460A}"/>
    <cellStyle name="Normal 20 11" xfId="4402" xr:uid="{91B326E8-8302-46A8-ABAB-7B00F7C043DA}"/>
    <cellStyle name="Normal 20 12" xfId="4403" xr:uid="{0079F2F7-B2D8-42D6-B0B8-28B805089DDB}"/>
    <cellStyle name="Normal 20 13" xfId="4404" xr:uid="{72F3FF1A-4649-4EC8-940C-7D39C0577B42}"/>
    <cellStyle name="Normal 20 14" xfId="4405" xr:uid="{2D23964F-B4C2-49CE-8A0C-93857488D704}"/>
    <cellStyle name="Normal 20 15" xfId="4406" xr:uid="{455BF621-0FBD-47F2-9000-79EB0DFC143E}"/>
    <cellStyle name="Normal 20 16" xfId="4407" xr:uid="{1EEEB71B-D9FC-45E0-918A-E5F9403FE308}"/>
    <cellStyle name="Normal 20 17" xfId="4408" xr:uid="{E71FE377-FFB2-42C0-BCC1-EB50A906EC05}"/>
    <cellStyle name="Normal 20 18" xfId="4409" xr:uid="{D7C338C4-6BD7-48EA-9257-5E7DAA314256}"/>
    <cellStyle name="Normal 20 19" xfId="4410" xr:uid="{C534E6DF-ABDA-474C-826A-7C00F7927219}"/>
    <cellStyle name="Normal 20 2" xfId="4411" xr:uid="{05CEE250-DB23-485D-AD40-AB077C576475}"/>
    <cellStyle name="Normal 20 2 2" xfId="4412" xr:uid="{D832A8AB-2B38-4965-8AD2-AA8942ED508D}"/>
    <cellStyle name="Normal 20 2 3" xfId="4413" xr:uid="{CAC6A4B7-DCCE-4248-922A-93BCCD880646}"/>
    <cellStyle name="Normal 20 2 4" xfId="4414" xr:uid="{78DF127E-C7EA-4E47-A730-FEEC2DEE9CF8}"/>
    <cellStyle name="Normal 20 2 5" xfId="4415" xr:uid="{22E8B637-B685-46DE-AA2A-2489A69E40B5}"/>
    <cellStyle name="Normal 20 2 6" xfId="4416" xr:uid="{A46BA60D-8196-4B60-9B34-1C43B0A492EF}"/>
    <cellStyle name="Normal 20 2 7" xfId="4417" xr:uid="{42E0A5E9-C3B6-4518-BC20-C3628E767115}"/>
    <cellStyle name="Normal 20 2 8" xfId="4418" xr:uid="{4F161D9E-227D-4A5E-A628-5E4B6233422C}"/>
    <cellStyle name="Normal 20 2 9" xfId="4419" xr:uid="{FBCDC229-B7F5-4BE2-B0FD-36A997DC30E3}"/>
    <cellStyle name="Normal 20 20" xfId="4420" xr:uid="{CECAB433-FBCA-4F7E-AE66-374DB5EDCA1C}"/>
    <cellStyle name="Normal 20 21" xfId="4421" xr:uid="{BB5C83BB-CE5E-4028-BA96-D916944BEA90}"/>
    <cellStyle name="Normal 20 22" xfId="4422" xr:uid="{82766583-EABE-412A-A3F0-A5F1F6D37220}"/>
    <cellStyle name="Normal 20 23" xfId="4423" xr:uid="{8625E47A-62A2-47AB-AB5F-4DB6386E2943}"/>
    <cellStyle name="Normal 20 24" xfId="4424" xr:uid="{24936B7E-DA7E-4875-A5E0-3709A71819D9}"/>
    <cellStyle name="Normal 20 25" xfId="4425" xr:uid="{1E57A53A-88B8-4814-BB67-77A9AAA2AAF5}"/>
    <cellStyle name="Normal 20 26" xfId="4426" xr:uid="{45E7BBCB-0697-4A9C-9786-76C38F798A15}"/>
    <cellStyle name="Normal 20 27" xfId="4427" xr:uid="{203BE149-628B-41D7-86AF-85CD985FF63E}"/>
    <cellStyle name="Normal 20 27 2" xfId="8145" xr:uid="{82EA1F81-5851-43C5-A787-084EB59986D6}"/>
    <cellStyle name="Normal 20 27 3" xfId="8320" xr:uid="{4074C0CA-448B-4B68-A05A-BDE93F50F43C}"/>
    <cellStyle name="Normal 20 3" xfId="4428" xr:uid="{A7CBF975-1D60-40F2-8F84-968EC41FE994}"/>
    <cellStyle name="Normal 20 3 10" xfId="4429" xr:uid="{70D8D2C1-8F99-4520-BA32-1B5FC5282BA1}"/>
    <cellStyle name="Normal 20 3 11" xfId="4430" xr:uid="{DCB6F917-E1AA-44D2-A0F3-39579FACB6FA}"/>
    <cellStyle name="Normal 20 3 2" xfId="4431" xr:uid="{65AB975C-5BC4-4BAF-AD2D-F49EE058BB79}"/>
    <cellStyle name="Normal 20 3 3" xfId="4432" xr:uid="{54A9D607-7B2F-4CE3-B01F-4D135C9CC481}"/>
    <cellStyle name="Normal 20 3 4" xfId="4433" xr:uid="{999E2BC6-2B38-4E2B-9635-E7E564EFEB87}"/>
    <cellStyle name="Normal 20 3 5" xfId="4434" xr:uid="{EC8EC44F-79FC-43FC-8764-912D414F0FCA}"/>
    <cellStyle name="Normal 20 3 6" xfId="4435" xr:uid="{29DDB581-5450-41F5-9D20-2CA291F91DB7}"/>
    <cellStyle name="Normal 20 3 7" xfId="4436" xr:uid="{3CECFE29-D310-4441-8E26-87E647234A9A}"/>
    <cellStyle name="Normal 20 3 8" xfId="4437" xr:uid="{FDF6CF16-AEE3-47D7-B741-141AD2E702C1}"/>
    <cellStyle name="Normal 20 3 9" xfId="4438" xr:uid="{787CE1F0-B1A8-4133-8C71-2931B92CCD6F}"/>
    <cellStyle name="Normal 20 4" xfId="4439" xr:uid="{29FC6909-2712-40BB-A121-DF5EB8E1C84D}"/>
    <cellStyle name="Normal 20 4 2" xfId="4440" xr:uid="{AD2B509F-75C7-48C3-BEEB-A4B104BABCE7}"/>
    <cellStyle name="Normal 20 4 3" xfId="4441" xr:uid="{32D73FF4-6F99-4C7B-8C3E-90B0E27BE06C}"/>
    <cellStyle name="Normal 20 4 4" xfId="4442" xr:uid="{FE1BBC19-57EA-4193-A10A-98E052AE9858}"/>
    <cellStyle name="Normal 20 4 5" xfId="4443" xr:uid="{D5FCFECD-8AAE-464F-924C-67122B902180}"/>
    <cellStyle name="Normal 20 4 6" xfId="4444" xr:uid="{97DDA0B4-7248-47BA-952A-E3259D793DF3}"/>
    <cellStyle name="Normal 20 4 7" xfId="4445" xr:uid="{8497C593-6A53-4A27-AC79-E135B5AF166D}"/>
    <cellStyle name="Normal 20 4 8" xfId="4446" xr:uid="{8B03291A-9F1E-41C6-B62F-9AC148ED7B06}"/>
    <cellStyle name="Normal 20 4 9" xfId="4447" xr:uid="{68955401-BC56-4E2F-B1F2-FB8FEEBE666D}"/>
    <cellStyle name="Normal 20 5" xfId="4448" xr:uid="{3AEDF7BC-6852-4111-85E2-EC75775F4394}"/>
    <cellStyle name="Normal 20 5 2" xfId="4449" xr:uid="{6396DC3D-2302-40A6-95A9-82B9A695169C}"/>
    <cellStyle name="Normal 20 5 3" xfId="4450" xr:uid="{1C22C8D2-B1B2-42E8-8C86-59E78F1EF3CB}"/>
    <cellStyle name="Normal 20 5 4" xfId="4451" xr:uid="{14689BD4-D4B0-405A-B703-0D188A42B105}"/>
    <cellStyle name="Normal 20 5 5" xfId="4452" xr:uid="{B49B642D-A92A-4F02-9666-285A74608259}"/>
    <cellStyle name="Normal 20 5 6" xfId="4453" xr:uid="{F7BE3782-D611-4C01-ACA9-3083CD05FF59}"/>
    <cellStyle name="Normal 20 5 7" xfId="4454" xr:uid="{0BE3264F-3F18-4EA2-AD4E-D2FBC6970ABA}"/>
    <cellStyle name="Normal 20 5 8" xfId="4455" xr:uid="{CCE97E4E-0763-43FE-9284-D19F87C93983}"/>
    <cellStyle name="Normal 20 5 9" xfId="4456" xr:uid="{3E1A4041-FA82-4CC3-9BC4-06B4D63B8304}"/>
    <cellStyle name="Normal 20 6" xfId="4457" xr:uid="{02B0E829-98DE-4E33-86A9-54E143D436A9}"/>
    <cellStyle name="Normal 20 6 2" xfId="4458" xr:uid="{8B0C2264-7173-4E68-A7B3-7ADF7FA334CB}"/>
    <cellStyle name="Normal 20 6 3" xfId="4459" xr:uid="{E20D2C83-C01B-4456-BD5B-351C81370664}"/>
    <cellStyle name="Normal 20 6 4" xfId="4460" xr:uid="{4696FF67-D552-41BF-9D1F-2974C287C717}"/>
    <cellStyle name="Normal 20 6 5" xfId="4461" xr:uid="{3E510382-BB13-4896-81C2-82DDE0253D76}"/>
    <cellStyle name="Normal 20 6 6" xfId="4462" xr:uid="{0D64AACE-41F3-4D82-8679-7C77DB9B5CD0}"/>
    <cellStyle name="Normal 20 6 7" xfId="4463" xr:uid="{CB68B693-9457-41F4-AE1D-0BA109D4A3CD}"/>
    <cellStyle name="Normal 20 6 8" xfId="4464" xr:uid="{18D976F6-B228-4793-89A3-E30364677A3C}"/>
    <cellStyle name="Normal 20 6 9" xfId="4465" xr:uid="{73DD0613-1624-4BDB-B7AA-EE7336560110}"/>
    <cellStyle name="Normal 20 7" xfId="4466" xr:uid="{B74426EC-5025-4528-B1D0-41446B875208}"/>
    <cellStyle name="Normal 20 7 2" xfId="4467" xr:uid="{D524694F-F43D-4F98-8E54-47143E80DE82}"/>
    <cellStyle name="Normal 20 7 3" xfId="4468" xr:uid="{95C68E6F-DCE7-42E2-BB11-B84C5743A7C4}"/>
    <cellStyle name="Normal 20 7 4" xfId="4469" xr:uid="{63663E7C-7187-485C-BE2D-E8FD0583B1F2}"/>
    <cellStyle name="Normal 20 7 5" xfId="4470" xr:uid="{B708992A-FF74-40B1-8B06-BDFF89024128}"/>
    <cellStyle name="Normal 20 7 6" xfId="4471" xr:uid="{33462C52-527B-4594-980F-0DDB65902097}"/>
    <cellStyle name="Normal 20 7 7" xfId="4472" xr:uid="{4BEED507-8FDD-494F-8DD7-34ED5D1A61C8}"/>
    <cellStyle name="Normal 20 7 8" xfId="4473" xr:uid="{3F7FE126-37B2-4B42-98AE-758AB422B830}"/>
    <cellStyle name="Normal 20 7 9" xfId="4474" xr:uid="{AE7B8376-7462-4CA0-A656-5EFF2CC2D05E}"/>
    <cellStyle name="Normal 20 8" xfId="4475" xr:uid="{A222CBDF-49B7-45BF-B16C-253C5527CC95}"/>
    <cellStyle name="Normal 20 8 2" xfId="4476" xr:uid="{5C990100-59F1-409D-A741-3165EB00DABD}"/>
    <cellStyle name="Normal 20 8 3" xfId="4477" xr:uid="{8C48EF64-6BEF-4623-B0A4-7AD670FFD6E6}"/>
    <cellStyle name="Normal 20 8 4" xfId="4478" xr:uid="{B881593E-BC20-401C-884F-B2FDE3527892}"/>
    <cellStyle name="Normal 20 8 5" xfId="4479" xr:uid="{CB85E5B9-7DD7-44C8-B3FC-E27B44622AE8}"/>
    <cellStyle name="Normal 20 8 6" xfId="4480" xr:uid="{8C297B55-A4F9-49F3-BDE5-0EBC5826C5D2}"/>
    <cellStyle name="Normal 20 8 7" xfId="4481" xr:uid="{D5E494D9-F256-4785-9948-066946DD33D4}"/>
    <cellStyle name="Normal 20 8 8" xfId="4482" xr:uid="{9B64FC47-C44E-4118-A3E2-9441361E0F68}"/>
    <cellStyle name="Normal 20 8 9" xfId="4483" xr:uid="{04384F87-39AD-479D-86F0-B00A24D74A27}"/>
    <cellStyle name="Normal 20 9" xfId="4484" xr:uid="{D4E461CA-71A4-4277-9AA3-C91786B1B502}"/>
    <cellStyle name="Normal 200" xfId="4485" xr:uid="{17C00C0A-4D4F-4174-A638-5387ED6355E9}"/>
    <cellStyle name="Normal 200 2" xfId="4486" xr:uid="{94627A6E-E362-4F02-9233-43352ABCBF44}"/>
    <cellStyle name="Normal 200 3" xfId="4487" xr:uid="{768648C9-E8EE-4A56-90D2-4BDB0F9D2991}"/>
    <cellStyle name="Normal 200 4" xfId="4488" xr:uid="{EE1E8042-FAAF-45CD-A0CA-6C4EFC9598A7}"/>
    <cellStyle name="Normal 200 5" xfId="4489" xr:uid="{9A911E55-3FF1-4131-9324-14D13E0AE3D8}"/>
    <cellStyle name="Normal 200 6" xfId="4490" xr:uid="{E36ACCF5-1254-4EEE-B444-4581EBBE0DC0}"/>
    <cellStyle name="Normal 201" xfId="4491" xr:uid="{4E8CFA28-960A-46E7-A757-56B411729FA2}"/>
    <cellStyle name="Normal 201 2" xfId="4492" xr:uid="{C16E8347-CB47-4315-B97C-53DB1C708075}"/>
    <cellStyle name="Normal 201 3" xfId="4493" xr:uid="{87D4D37A-EA97-4B00-89F6-FEEBF98634C4}"/>
    <cellStyle name="Normal 201 4" xfId="4494" xr:uid="{64F582D0-8051-4681-B3EC-06168ACCDAD2}"/>
    <cellStyle name="Normal 201 5" xfId="4495" xr:uid="{63C397D5-AB3F-40EE-9CB8-CBF72B9BBC6E}"/>
    <cellStyle name="Normal 201 6" xfId="4496" xr:uid="{AC1F3540-C31C-4FDA-A936-8D653AB9C845}"/>
    <cellStyle name="Normal 202" xfId="4497" xr:uid="{C893C002-BB65-44A3-90E5-AE0C915C6D6A}"/>
    <cellStyle name="Normal 202 2" xfId="4498" xr:uid="{6D278BD1-6DC3-4D97-89F8-787DA6842C0C}"/>
    <cellStyle name="Normal 202 3" xfId="4499" xr:uid="{28859B0B-55DD-4501-BED4-1EEF9A26107E}"/>
    <cellStyle name="Normal 202 4" xfId="4500" xr:uid="{5F313B54-AA26-4C19-9E15-F30C88158526}"/>
    <cellStyle name="Normal 202 5" xfId="4501" xr:uid="{2A88D09C-7CE8-4FF1-B6EA-CCC48A8EEDC1}"/>
    <cellStyle name="Normal 202 6" xfId="4502" xr:uid="{ED8668C6-315C-4002-A788-8BABCC790292}"/>
    <cellStyle name="Normal 203" xfId="4503" xr:uid="{1A6887BF-BE5E-44A9-B14B-F6B6EAFE5AF5}"/>
    <cellStyle name="Normal 204" xfId="4504" xr:uid="{8E2319AA-0C71-4739-BBEE-67E1D1A9F10A}"/>
    <cellStyle name="Normal 204 2" xfId="4505" xr:uid="{3173490E-85F0-4C8F-987F-CC6D5AAEE262}"/>
    <cellStyle name="Normal 204 3" xfId="4506" xr:uid="{C8294005-19AB-4423-80E2-D6C696E96BFC}"/>
    <cellStyle name="Normal 204 4" xfId="4507" xr:uid="{2CD51DBF-3C60-456C-A78A-A0259C073C1B}"/>
    <cellStyle name="Normal 204 5" xfId="4508" xr:uid="{DDD74C70-E34E-46EC-B421-A69717D394C8}"/>
    <cellStyle name="Normal 204 6" xfId="4509" xr:uid="{56AB9B5E-2B17-4D95-AD7F-D71937E8AEC0}"/>
    <cellStyle name="Normal 205" xfId="4510" xr:uid="{DF7FCA32-49FA-4B03-B6F5-D709AD61539F}"/>
    <cellStyle name="Normal 205 2" xfId="4511" xr:uid="{8A9D137C-824D-465E-B449-984CB8B5602D}"/>
    <cellStyle name="Normal 205 3" xfId="4512" xr:uid="{4216F8B0-9A53-46E3-94CE-BEE2F11D8E49}"/>
    <cellStyle name="Normal 205 4" xfId="4513" xr:uid="{270DF85F-679A-4576-A2F3-A1C09CE133FD}"/>
    <cellStyle name="Normal 205 5" xfId="4514" xr:uid="{49F9A82E-FDFE-4E3A-8CE1-B9FFA957EBA0}"/>
    <cellStyle name="Normal 205 6" xfId="4515" xr:uid="{ADD26729-9EF3-4947-AEEB-E615721C7E44}"/>
    <cellStyle name="Normal 206" xfId="4516" xr:uid="{FA313806-2C6B-42C4-805D-BFFDD41453A6}"/>
    <cellStyle name="Normal 207" xfId="4517" xr:uid="{B58C31D8-A025-4C75-9403-73D0DEBF0993}"/>
    <cellStyle name="Normal 208" xfId="8185" xr:uid="{ABFC667A-EA0D-4231-8948-676C16EE03AC}"/>
    <cellStyle name="Normal 21" xfId="4518" xr:uid="{88173952-25B2-43A7-8D08-1A1A41501354}"/>
    <cellStyle name="Normal 21 10" xfId="4519" xr:uid="{F35B03C8-612D-4004-B811-321BA5A5A310}"/>
    <cellStyle name="Normal 21 11" xfId="4520" xr:uid="{BEFB1B13-6C02-4EB2-93CB-2279344814B8}"/>
    <cellStyle name="Normal 21 12" xfId="4521" xr:uid="{BBE30624-2C6C-4C11-902A-BFB3B7A413F3}"/>
    <cellStyle name="Normal 21 13" xfId="4522" xr:uid="{CE3E2DB3-9F09-47F6-A73E-1816F2B9E5B0}"/>
    <cellStyle name="Normal 21 14" xfId="4523" xr:uid="{A219AB45-8DE6-4DF2-B155-570C821DC337}"/>
    <cellStyle name="Normal 21 15" xfId="4524" xr:uid="{7CEFCACE-094C-4C64-A674-FFE5A51C5224}"/>
    <cellStyle name="Normal 21 16" xfId="4525" xr:uid="{7F385910-E124-4C74-9D17-06BACC8D8097}"/>
    <cellStyle name="Normal 21 17" xfId="4526" xr:uid="{3E0DD41B-660D-4A66-8252-1B250DBF9C87}"/>
    <cellStyle name="Normal 21 18" xfId="4527" xr:uid="{787E36DE-4377-464B-A149-707CDFB5848B}"/>
    <cellStyle name="Normal 21 19" xfId="4528" xr:uid="{0E37790B-243D-4491-AB95-315CECC389A1}"/>
    <cellStyle name="Normal 21 2" xfId="4529" xr:uid="{1C2FF61A-3418-41FB-AFB8-F0810B7F4AF8}"/>
    <cellStyle name="Normal 21 2 2" xfId="4530" xr:uid="{D55A39F9-15DB-4B5F-868A-1C1F622BDEED}"/>
    <cellStyle name="Normal 21 2 3" xfId="4531" xr:uid="{B4AF71F3-0D30-40C4-9158-D83C19A443A7}"/>
    <cellStyle name="Normal 21 2 4" xfId="4532" xr:uid="{554BFC17-8978-41B9-A623-0B1CA2CA942B}"/>
    <cellStyle name="Normal 21 2 5" xfId="4533" xr:uid="{4C89CD04-B228-4688-9B56-7C613BB2FDBE}"/>
    <cellStyle name="Normal 21 2 6" xfId="4534" xr:uid="{CAC4AE95-0801-4906-848D-593B2802BFD9}"/>
    <cellStyle name="Normal 21 2 7" xfId="4535" xr:uid="{E73DDBC7-3921-46D7-8CEE-1A18D8CE14CA}"/>
    <cellStyle name="Normal 21 2 8" xfId="4536" xr:uid="{09185641-E1CD-453C-9476-0E3B13F473D0}"/>
    <cellStyle name="Normal 21 2 9" xfId="4537" xr:uid="{CB83570C-9786-4F5C-AC2C-1CA3E1D4691F}"/>
    <cellStyle name="Normal 21 20" xfId="4538" xr:uid="{B0F73DEA-A5CB-4EF9-822B-A503D2DFD97B}"/>
    <cellStyle name="Normal 21 21" xfId="4539" xr:uid="{0400E54D-F1D9-40D7-B2BB-EC99ADAE4BAD}"/>
    <cellStyle name="Normal 21 22" xfId="4540" xr:uid="{8C874DB6-A006-4B32-A105-1AACE647801D}"/>
    <cellStyle name="Normal 21 23" xfId="4541" xr:uid="{12C0C057-2581-4DD8-B276-6154CE74AEAA}"/>
    <cellStyle name="Normal 21 24" xfId="4542" xr:uid="{4D43511D-79BF-4C7E-BE91-B791D0062E92}"/>
    <cellStyle name="Normal 21 25" xfId="4543" xr:uid="{C536DBF7-85F1-4265-A595-81A70B9A538A}"/>
    <cellStyle name="Normal 21 26" xfId="4544" xr:uid="{A98940C5-1CBA-4C8D-9FAB-1D03EE0D8578}"/>
    <cellStyle name="Normal 21 27" xfId="4545" xr:uid="{2E26F3F6-CEF4-4F1C-A9C6-4DCA3D67A96B}"/>
    <cellStyle name="Normal 21 27 2" xfId="8146" xr:uid="{D4D5882E-003C-499C-A4C3-A985337E006B}"/>
    <cellStyle name="Normal 21 27 3" xfId="8321" xr:uid="{F91B2753-A473-49EE-8203-C83EAD5E1806}"/>
    <cellStyle name="Normal 21 3" xfId="4546" xr:uid="{5B653EBD-1C40-4C28-8614-87982F46164C}"/>
    <cellStyle name="Normal 21 3 2" xfId="4547" xr:uid="{642880BC-1968-4D47-AA58-474F46E1F78F}"/>
    <cellStyle name="Normal 21 3 3" xfId="4548" xr:uid="{DA744574-B817-4427-927D-E888A9C0DBE6}"/>
    <cellStyle name="Normal 21 3 4" xfId="4549" xr:uid="{74657DEF-8F2A-4EE9-A05B-302BB0F1F4A9}"/>
    <cellStyle name="Normal 21 3 5" xfId="4550" xr:uid="{D4627FE6-7D2E-4408-AC7F-B0B4D905F78F}"/>
    <cellStyle name="Normal 21 3 6" xfId="4551" xr:uid="{3F361488-4A57-49AB-9F96-2B5034C5FD53}"/>
    <cellStyle name="Normal 21 3 7" xfId="4552" xr:uid="{64AE4B65-86DA-42F5-960A-35008F0E85B1}"/>
    <cellStyle name="Normal 21 3 8" xfId="4553" xr:uid="{C8D94128-F7BC-40F5-8FFF-B13A443F557C}"/>
    <cellStyle name="Normal 21 3 9" xfId="4554" xr:uid="{1C759778-77EF-4060-AE3C-37D66D2D0F37}"/>
    <cellStyle name="Normal 21 4" xfId="4555" xr:uid="{6B902880-40C6-413C-B869-E748C58A132E}"/>
    <cellStyle name="Normal 21 4 2" xfId="4556" xr:uid="{47F7C325-D45D-4C73-8DA9-4F48A669B829}"/>
    <cellStyle name="Normal 21 4 3" xfId="4557" xr:uid="{E57259B4-82C3-45CE-978C-1F6993412257}"/>
    <cellStyle name="Normal 21 4 4" xfId="4558" xr:uid="{7CACDB63-9352-440A-99D1-C963F85E0628}"/>
    <cellStyle name="Normal 21 4 5" xfId="4559" xr:uid="{2F12E6F2-FC85-4543-8E31-BCB6B770F6C9}"/>
    <cellStyle name="Normal 21 4 6" xfId="4560" xr:uid="{2EA8582B-9582-466D-BDD0-EC837F409145}"/>
    <cellStyle name="Normal 21 4 7" xfId="4561" xr:uid="{787550F7-6758-4BF1-8394-7327FD276301}"/>
    <cellStyle name="Normal 21 4 8" xfId="4562" xr:uid="{1B41AB04-4B78-4D05-A932-95B63FF0CD38}"/>
    <cellStyle name="Normal 21 4 9" xfId="4563" xr:uid="{8FCA24AF-31E6-4374-A4FE-1B645C4F3141}"/>
    <cellStyle name="Normal 21 5" xfId="4564" xr:uid="{71A73F9C-E834-4565-BD20-0100FB083E8C}"/>
    <cellStyle name="Normal 21 5 2" xfId="4565" xr:uid="{E03C6D74-751F-4891-897C-9B9FEB6DD9AE}"/>
    <cellStyle name="Normal 21 5 3" xfId="4566" xr:uid="{46EF50DA-7126-4A9E-9C33-2C57D8ECDD98}"/>
    <cellStyle name="Normal 21 5 4" xfId="4567" xr:uid="{F9913A1C-14E2-48DB-B205-7043F401E0E0}"/>
    <cellStyle name="Normal 21 5 5" xfId="4568" xr:uid="{3D1437A0-EAC5-47B8-B5AD-B50BE97802BE}"/>
    <cellStyle name="Normal 21 5 6" xfId="4569" xr:uid="{D3B992C7-A9D4-4DE5-8910-3F2049214AB5}"/>
    <cellStyle name="Normal 21 5 7" xfId="4570" xr:uid="{1B40B59C-F25E-4B78-8FE9-5D38BA679DBE}"/>
    <cellStyle name="Normal 21 5 8" xfId="4571" xr:uid="{D495C61E-7FB4-4A5B-82BC-D0B44EB46598}"/>
    <cellStyle name="Normal 21 5 9" xfId="4572" xr:uid="{9FF9C628-220D-4F5B-A304-467F2BC428D2}"/>
    <cellStyle name="Normal 21 6" xfId="4573" xr:uid="{41E16A8A-6222-4DC3-977A-450813AAF8CF}"/>
    <cellStyle name="Normal 21 6 2" xfId="4574" xr:uid="{CA889A05-5CAF-41C7-9AC3-69451DE9C081}"/>
    <cellStyle name="Normal 21 6 3" xfId="4575" xr:uid="{9B1FE687-B313-41C0-87C5-27A5B7FD6967}"/>
    <cellStyle name="Normal 21 6 4" xfId="4576" xr:uid="{4B71E7BB-98D1-4510-8A91-5CC77B7605AB}"/>
    <cellStyle name="Normal 21 6 5" xfId="4577" xr:uid="{18CD5A53-7847-4B4E-8B87-8D97AE2E9D91}"/>
    <cellStyle name="Normal 21 6 6" xfId="4578" xr:uid="{886EF1FD-2071-4AA1-A704-0867D087514A}"/>
    <cellStyle name="Normal 21 6 7" xfId="4579" xr:uid="{5123D329-D059-4372-B484-DC998AB531C0}"/>
    <cellStyle name="Normal 21 6 8" xfId="4580" xr:uid="{D6960F47-3301-4AB6-A373-633AE7E3EB60}"/>
    <cellStyle name="Normal 21 6 9" xfId="4581" xr:uid="{6D9CF592-51E5-4E29-9681-A39CA5873362}"/>
    <cellStyle name="Normal 21 7" xfId="4582" xr:uid="{493A7AAB-D5B5-4116-A3AA-BA25FB906B8D}"/>
    <cellStyle name="Normal 21 7 2" xfId="4583" xr:uid="{BEE0AC7C-9218-4787-B88C-D5B7B88EFAF7}"/>
    <cellStyle name="Normal 21 7 3" xfId="4584" xr:uid="{DC016374-ABF0-41B8-AF4C-BA4117657A1E}"/>
    <cellStyle name="Normal 21 7 4" xfId="4585" xr:uid="{DB64F0A2-4F34-4BF3-8AA1-2B0B3BE1ABB7}"/>
    <cellStyle name="Normal 21 7 5" xfId="4586" xr:uid="{6BD5C89B-B2B4-44A3-89DE-2B7B020CEA05}"/>
    <cellStyle name="Normal 21 7 6" xfId="4587" xr:uid="{3A2CF322-0070-4EAD-B9E0-C04C1716CB5B}"/>
    <cellStyle name="Normal 21 7 7" xfId="4588" xr:uid="{66AF59AC-90A7-4CB1-9636-D2E794C9F955}"/>
    <cellStyle name="Normal 21 7 8" xfId="4589" xr:uid="{DBB34A30-A77A-43B9-B131-81E70D3A30B6}"/>
    <cellStyle name="Normal 21 7 9" xfId="4590" xr:uid="{CFDFA118-FB59-4878-956B-A90507AD49E7}"/>
    <cellStyle name="Normal 21 8" xfId="4591" xr:uid="{059FFF25-5C58-4801-95F0-980CE93DC311}"/>
    <cellStyle name="Normal 21 8 2" xfId="4592" xr:uid="{04F00641-0321-42B4-B292-F801ECD499BA}"/>
    <cellStyle name="Normal 21 8 3" xfId="4593" xr:uid="{86F07960-4221-49B0-80C9-B518E5BC84EA}"/>
    <cellStyle name="Normal 21 8 4" xfId="4594" xr:uid="{3DF058A3-5D84-47B6-9D46-2E7A88321847}"/>
    <cellStyle name="Normal 21 8 5" xfId="4595" xr:uid="{641758C4-25B2-4464-8FD0-14CE8EBCA835}"/>
    <cellStyle name="Normal 21 8 6" xfId="4596" xr:uid="{7A27116A-F26D-47EC-B01F-A34C34BBDA1A}"/>
    <cellStyle name="Normal 21 8 7" xfId="4597" xr:uid="{1E8882DE-D1B8-4B44-BADB-4BB4EA286F22}"/>
    <cellStyle name="Normal 21 8 8" xfId="4598" xr:uid="{1DC7D5B6-9E96-478B-B68C-CAB130529E5B}"/>
    <cellStyle name="Normal 21 8 9" xfId="4599" xr:uid="{52844CE4-BEC8-4EAD-914E-8AD36D0EEEB1}"/>
    <cellStyle name="Normal 21 9" xfId="4600" xr:uid="{506EB099-C7EA-4C27-9741-C186946DFB45}"/>
    <cellStyle name="Normal 211" xfId="4601" xr:uid="{31B62539-FE67-4A5A-9B7B-C6EA69711105}"/>
    <cellStyle name="Normal 212" xfId="4602" xr:uid="{16671ED8-D300-41E0-9CA5-D7F9EA85BBAE}"/>
    <cellStyle name="Normal 22" xfId="4603" xr:uid="{24B8951A-939B-4421-979B-B2409DB84A0C}"/>
    <cellStyle name="Normal 22 10" xfId="4604" xr:uid="{A9C81C4C-AE6A-401C-916E-4B2E67E8A171}"/>
    <cellStyle name="Normal 22 11" xfId="4605" xr:uid="{81C38F35-C3D1-49C3-87AF-99F3EE4FCDED}"/>
    <cellStyle name="Normal 22 12" xfId="4606" xr:uid="{D869702A-7319-4117-B95D-1BC1F2375C23}"/>
    <cellStyle name="Normal 22 13" xfId="4607" xr:uid="{F459BD16-9798-45EF-B5C9-64AEA29E2749}"/>
    <cellStyle name="Normal 22 14" xfId="4608" xr:uid="{556B5C62-67F6-47E0-BF8D-B4664D744CFA}"/>
    <cellStyle name="Normal 22 15" xfId="4609" xr:uid="{C069C00F-AFB9-4B30-AB06-86329CE1263C}"/>
    <cellStyle name="Normal 22 16" xfId="4610" xr:uid="{DBC8E4B3-4873-4532-ADB4-B8E49F9D24F1}"/>
    <cellStyle name="Normal 22 17" xfId="4611" xr:uid="{56537008-2021-48E8-94A1-2CE0AF53F768}"/>
    <cellStyle name="Normal 22 18" xfId="4612" xr:uid="{DBB15ED3-28B7-46A2-97A5-4A5381BF90DA}"/>
    <cellStyle name="Normal 22 19" xfId="4613" xr:uid="{E6947588-7E80-4EBF-B096-0CA83C15B59E}"/>
    <cellStyle name="Normal 22 2" xfId="4614" xr:uid="{636F8163-402F-4DA0-8E5D-FC7859967DE6}"/>
    <cellStyle name="Normal 22 2 2" xfId="4615" xr:uid="{23D04AA0-4676-4249-BD8F-5B14EB341E27}"/>
    <cellStyle name="Normal 22 2 3" xfId="4616" xr:uid="{65F9D6B5-5618-4402-8C2D-4D39AA287BAB}"/>
    <cellStyle name="Normal 22 2 4" xfId="4617" xr:uid="{03BB73AA-30E9-4F10-934C-DACE9B1AD61F}"/>
    <cellStyle name="Normal 22 2 5" xfId="4618" xr:uid="{A096477F-9CD8-4717-9621-46160BD41D17}"/>
    <cellStyle name="Normal 22 2 6" xfId="4619" xr:uid="{5B819051-7F58-4C9A-8C59-E124DDB9EDE6}"/>
    <cellStyle name="Normal 22 2 7" xfId="4620" xr:uid="{4E6B968A-826F-4B13-908B-14D07E174E42}"/>
    <cellStyle name="Normal 22 2 8" xfId="4621" xr:uid="{C2087ECE-0E94-4707-B075-2F2D02B6CA6F}"/>
    <cellStyle name="Normal 22 2 9" xfId="4622" xr:uid="{A1179F59-49AE-4AB1-B696-6652A7BAEB49}"/>
    <cellStyle name="Normal 22 20" xfId="4623" xr:uid="{893F81A4-0A77-4EC5-8685-F4FC5A809ABB}"/>
    <cellStyle name="Normal 22 21" xfId="4624" xr:uid="{A6EBC55A-E809-44EA-B7ED-85845014DEF0}"/>
    <cellStyle name="Normal 22 22" xfId="4625" xr:uid="{37F9FB96-A44B-40EF-A8CB-CE9069BF2A29}"/>
    <cellStyle name="Normal 22 23" xfId="4626" xr:uid="{287FA975-98D7-40CF-84E8-8CC4E9581AA2}"/>
    <cellStyle name="Normal 22 24" xfId="4627" xr:uid="{498BE5C7-BB26-4C29-B18E-CC4183A624C9}"/>
    <cellStyle name="Normal 22 25" xfId="4628" xr:uid="{33C65B82-5C08-440D-B27D-D9D4FAF8E628}"/>
    <cellStyle name="Normal 22 26" xfId="4629" xr:uid="{1E1C471C-E5A6-4BEB-863A-AAA090A99DCA}"/>
    <cellStyle name="Normal 22 27" xfId="4630" xr:uid="{50707B41-99BA-4C1D-9821-7095F49C1260}"/>
    <cellStyle name="Normal 22 27 2" xfId="8147" xr:uid="{A0A62598-CB3F-4B40-84C4-1EB04E489149}"/>
    <cellStyle name="Normal 22 27 3" xfId="8322" xr:uid="{BCC671FD-8CB8-4D4D-92B3-948434BA92DD}"/>
    <cellStyle name="Normal 22 3" xfId="4631" xr:uid="{625731B3-7B69-44F1-9360-A65B8E9D2B89}"/>
    <cellStyle name="Normal 22 3 2" xfId="4632" xr:uid="{8D08C05F-1588-41A9-AB20-9CB0A61C9A38}"/>
    <cellStyle name="Normal 22 3 3" xfId="4633" xr:uid="{F9DA50FB-D264-4CA7-A214-F4455149DC6F}"/>
    <cellStyle name="Normal 22 3 4" xfId="4634" xr:uid="{A246DCF7-CF53-4BD0-BF11-BC7F4CAB64A6}"/>
    <cellStyle name="Normal 22 3 5" xfId="4635" xr:uid="{EAC516EB-E4BF-49F6-B3DB-D79F8D5813BE}"/>
    <cellStyle name="Normal 22 3 6" xfId="4636" xr:uid="{06F58050-ADC1-4B6B-8EE3-7A3B33949186}"/>
    <cellStyle name="Normal 22 3 7" xfId="4637" xr:uid="{65972CDA-2269-44FB-8233-64E04A607612}"/>
    <cellStyle name="Normal 22 3 8" xfId="4638" xr:uid="{6D9F78F4-BDA5-4B35-BE38-18548348E90B}"/>
    <cellStyle name="Normal 22 3 9" xfId="4639" xr:uid="{A849416E-33A2-4579-AAC0-581F3D19131B}"/>
    <cellStyle name="Normal 22 4" xfId="4640" xr:uid="{1D781C66-D375-4520-B814-273FC2AD88F4}"/>
    <cellStyle name="Normal 22 4 2" xfId="4641" xr:uid="{B9CFCC89-5C2B-4BA4-B1BF-6FF83FB74D2B}"/>
    <cellStyle name="Normal 22 4 3" xfId="4642" xr:uid="{708098D5-5606-4E25-8AFB-BB5E7A85DEED}"/>
    <cellStyle name="Normal 22 4 4" xfId="4643" xr:uid="{03A10BF4-7593-4878-884A-E7504380EAAC}"/>
    <cellStyle name="Normal 22 4 5" xfId="4644" xr:uid="{5F5EDA34-9443-47E1-8B02-31E49E03DCD9}"/>
    <cellStyle name="Normal 22 4 6" xfId="4645" xr:uid="{0FB2E32A-36DA-4B42-B095-A0CF00E149CD}"/>
    <cellStyle name="Normal 22 4 7" xfId="4646" xr:uid="{97074221-C699-4FB8-992E-92FA66D3E9CE}"/>
    <cellStyle name="Normal 22 4 8" xfId="4647" xr:uid="{F07236FC-11E9-412F-BB8E-900BD3777E18}"/>
    <cellStyle name="Normal 22 4 9" xfId="4648" xr:uid="{8A3B216D-5E74-4B57-84F4-B6BA00C80B23}"/>
    <cellStyle name="Normal 22 5" xfId="4649" xr:uid="{A8FD6062-73F5-4181-AE0A-1EA9F07FADBB}"/>
    <cellStyle name="Normal 22 5 2" xfId="4650" xr:uid="{CA0A8EBD-918D-48EE-BBAE-1E3C134DB90D}"/>
    <cellStyle name="Normal 22 5 3" xfId="4651" xr:uid="{83616825-F438-4613-B6F9-0F6CC5279BFE}"/>
    <cellStyle name="Normal 22 5 4" xfId="4652" xr:uid="{11877CBF-E925-4D7C-A8ED-D3924A4EE53B}"/>
    <cellStyle name="Normal 22 5 5" xfId="4653" xr:uid="{9CC9B12F-AA2C-4D79-86C8-D594509BC15B}"/>
    <cellStyle name="Normal 22 5 6" xfId="4654" xr:uid="{647C24A0-703F-45DB-A0B0-3543FA1A2E7C}"/>
    <cellStyle name="Normal 22 5 7" xfId="4655" xr:uid="{B66EF3D1-AA1F-44E7-A3B0-381B662E2738}"/>
    <cellStyle name="Normal 22 5 8" xfId="4656" xr:uid="{6AD421EF-86D3-48AE-94CD-4EA33A4746C5}"/>
    <cellStyle name="Normal 22 5 9" xfId="4657" xr:uid="{B707AB13-2E0D-450D-A3EC-0F15C9B46D7B}"/>
    <cellStyle name="Normal 22 6" xfId="4658" xr:uid="{14316519-6A29-41F1-B053-AA373856C679}"/>
    <cellStyle name="Normal 22 6 2" xfId="4659" xr:uid="{D2880205-9647-43BC-AB13-321E427CE292}"/>
    <cellStyle name="Normal 22 6 3" xfId="4660" xr:uid="{4915E563-9C9C-4DF3-AE05-160313765DE3}"/>
    <cellStyle name="Normal 22 6 4" xfId="4661" xr:uid="{891AC3EC-2020-49A9-A18B-2A829DA86F5B}"/>
    <cellStyle name="Normal 22 6 5" xfId="4662" xr:uid="{062AA2A2-8B16-4220-A016-6C93E6197821}"/>
    <cellStyle name="Normal 22 6 6" xfId="4663" xr:uid="{E5226992-EF18-47B6-B8FB-2CF359634474}"/>
    <cellStyle name="Normal 22 6 7" xfId="4664" xr:uid="{1C3D2145-5AFE-448C-AA7C-AED8E4B5DE3D}"/>
    <cellStyle name="Normal 22 6 8" xfId="4665" xr:uid="{FCB9AAAA-04BF-4954-81D2-903B177E257B}"/>
    <cellStyle name="Normal 22 6 9" xfId="4666" xr:uid="{F0E5116D-5E11-4B69-9DF8-234C145DBCE7}"/>
    <cellStyle name="Normal 22 7" xfId="4667" xr:uid="{67BF1DB2-496E-436D-B2DA-DA9C25B8656B}"/>
    <cellStyle name="Normal 22 7 2" xfId="4668" xr:uid="{CBCE20D7-88A0-4479-A49D-9EBD164231ED}"/>
    <cellStyle name="Normal 22 7 3" xfId="4669" xr:uid="{A4402E16-4C62-474C-8478-9F61DD9CDDAE}"/>
    <cellStyle name="Normal 22 7 4" xfId="4670" xr:uid="{9082C53D-D593-4C84-9BBA-FD5D8DC03DBB}"/>
    <cellStyle name="Normal 22 7 5" xfId="4671" xr:uid="{15795435-D9C3-4C1C-822D-AE1C3AFCC7D9}"/>
    <cellStyle name="Normal 22 7 6" xfId="4672" xr:uid="{102AEE00-BD9D-4602-AFB1-4496F11D6372}"/>
    <cellStyle name="Normal 22 7 7" xfId="4673" xr:uid="{551F3AEF-CDEA-4818-9670-EC6CF9302A1A}"/>
    <cellStyle name="Normal 22 7 8" xfId="4674" xr:uid="{715CE0B5-60A7-46BC-879F-3F5CCBA0151E}"/>
    <cellStyle name="Normal 22 7 9" xfId="4675" xr:uid="{4E41947E-BB1D-4E63-8C15-CADAA37BB38B}"/>
    <cellStyle name="Normal 22 8" xfId="4676" xr:uid="{EA01BD48-1F77-49AC-8082-449F5F2BF4B8}"/>
    <cellStyle name="Normal 22 8 2" xfId="4677" xr:uid="{AFE39B82-53D9-4CF5-AC6D-78C2D6307A49}"/>
    <cellStyle name="Normal 22 8 3" xfId="4678" xr:uid="{D46D965C-6FCA-4C63-A45E-ECFD5EB50A4F}"/>
    <cellStyle name="Normal 22 8 4" xfId="4679" xr:uid="{9EEBF1CA-2D54-412C-8E31-570FECF1CB78}"/>
    <cellStyle name="Normal 22 8 5" xfId="4680" xr:uid="{E96A79AE-A89B-4B12-BFCB-8DEBB565356A}"/>
    <cellStyle name="Normal 22 8 6" xfId="4681" xr:uid="{82E07709-FA77-4FE0-929A-645742495BFB}"/>
    <cellStyle name="Normal 22 8 7" xfId="4682" xr:uid="{4E737890-AADC-49F7-BC93-555290FA8EC9}"/>
    <cellStyle name="Normal 22 8 8" xfId="4683" xr:uid="{EBEAD5CE-B673-4747-BB15-C39B44224059}"/>
    <cellStyle name="Normal 22 8 9" xfId="4684" xr:uid="{210C05BD-446E-4649-AF8C-32037E005ACC}"/>
    <cellStyle name="Normal 22 9" xfId="4685" xr:uid="{CB2492C0-092B-4763-97DC-437B1A6343F9}"/>
    <cellStyle name="Normal 228" xfId="4686" xr:uid="{3885A11A-B134-446F-92AB-FA91E33B9CFA}"/>
    <cellStyle name="Normal 228 2" xfId="4687" xr:uid="{21EBD30D-ADFE-40B1-9F7C-60BD70BA86E2}"/>
    <cellStyle name="Normal 228 3" xfId="4688" xr:uid="{5583B7DC-403F-4D54-BEAC-B65012409ABE}"/>
    <cellStyle name="Normal 228 4" xfId="4689" xr:uid="{E3A4F77F-695F-4291-B28E-9CD2B63D1888}"/>
    <cellStyle name="Normal 228 5" xfId="4690" xr:uid="{5CF8CC1A-E453-450D-A62A-354CACF72EEF}"/>
    <cellStyle name="Normal 228 6" xfId="4691" xr:uid="{1D47DF04-758D-4238-80CF-263ECB0D0405}"/>
    <cellStyle name="Normal 23" xfId="4692" xr:uid="{9F7E2847-CB92-47FB-9B3C-A16677125C17}"/>
    <cellStyle name="Normal 23 10" xfId="4693" xr:uid="{A8DA65CE-13F2-40A6-84C5-AD69762301AC}"/>
    <cellStyle name="Normal 23 11" xfId="4694" xr:uid="{DFA1A205-C78C-4D21-ABF8-569B33A32604}"/>
    <cellStyle name="Normal 23 12" xfId="4695" xr:uid="{540D7B75-C5C0-4460-9B30-0DCCFF26D8B3}"/>
    <cellStyle name="Normal 23 13" xfId="4696" xr:uid="{5BC00423-8FA0-42E6-BE40-D6B7441ADAA9}"/>
    <cellStyle name="Normal 23 14" xfId="4697" xr:uid="{57A674E2-C602-4ECD-B621-80522A3FDE3A}"/>
    <cellStyle name="Normal 23 15" xfId="4698" xr:uid="{AA8F925F-C829-4300-97C9-EBF6C9DCB606}"/>
    <cellStyle name="Normal 23 16" xfId="4699" xr:uid="{77AACF39-A4AA-47E1-BC4D-45A95030681C}"/>
    <cellStyle name="Normal 23 17" xfId="4700" xr:uid="{1675D365-C3DD-47C0-9E01-045C148EB922}"/>
    <cellStyle name="Normal 23 18" xfId="4701" xr:uid="{E96A0579-1DAF-43D7-9AB4-AC7FE2E643FC}"/>
    <cellStyle name="Normal 23 19" xfId="4702" xr:uid="{23E524A3-4B36-4561-9CA1-BF7C5B1A3FF9}"/>
    <cellStyle name="Normal 23 2" xfId="4703" xr:uid="{AFD1DD57-9235-45AE-891F-F42ABD69C456}"/>
    <cellStyle name="Normal 23 2 2" xfId="4704" xr:uid="{F6B1E30C-204F-4C56-A271-4EAA25997376}"/>
    <cellStyle name="Normal 23 2 3" xfId="4705" xr:uid="{CBFBAD00-6C9A-4B5D-878A-86745197AFFC}"/>
    <cellStyle name="Normal 23 2 4" xfId="4706" xr:uid="{0A6341D7-72E8-4A80-9ED0-445075AC6D14}"/>
    <cellStyle name="Normal 23 2 5" xfId="4707" xr:uid="{52945CD8-2C73-4731-B21A-E88BB021898E}"/>
    <cellStyle name="Normal 23 2 6" xfId="4708" xr:uid="{CFF75F35-D177-4F22-A7DE-4771BF455316}"/>
    <cellStyle name="Normal 23 2 7" xfId="4709" xr:uid="{5558C039-EACD-4D87-9346-D221898E18E9}"/>
    <cellStyle name="Normal 23 2 8" xfId="4710" xr:uid="{C70A0033-6E0F-42F3-A035-8E5E7AD9BEEA}"/>
    <cellStyle name="Normal 23 2 9" xfId="4711" xr:uid="{7AEC8DEE-91D6-4B73-99B3-5F2768A980D5}"/>
    <cellStyle name="Normal 23 20" xfId="4712" xr:uid="{977F8732-2123-4518-8ABD-5929EBA8F73D}"/>
    <cellStyle name="Normal 23 21" xfId="4713" xr:uid="{FECEA016-BAC0-4521-879E-FA4378AC9D34}"/>
    <cellStyle name="Normal 23 22" xfId="4714" xr:uid="{C7978419-47E4-4D5C-893D-7FCEF4F1A01B}"/>
    <cellStyle name="Normal 23 23" xfId="4715" xr:uid="{A5014E0B-F597-4DD8-9188-8F089F6C0868}"/>
    <cellStyle name="Normal 23 24" xfId="4716" xr:uid="{FDEE1602-58D3-4FD4-B544-132A5EC95004}"/>
    <cellStyle name="Normal 23 25" xfId="4717" xr:uid="{83AA83BE-C5C4-461B-AEC9-83CB1CC7358F}"/>
    <cellStyle name="Normal 23 26" xfId="4718" xr:uid="{51BF3C61-61BA-46F7-8D08-4392BA5B54CB}"/>
    <cellStyle name="Normal 23 27" xfId="4719" xr:uid="{9BF38B03-983C-40C9-BE1A-6A661FD3EAB2}"/>
    <cellStyle name="Normal 23 27 2" xfId="8148" xr:uid="{08CE3199-0DC6-42F1-9CD2-9CA49988F5FC}"/>
    <cellStyle name="Normal 23 27 3" xfId="8323" xr:uid="{A85C2854-6505-402C-A6A5-8056666D8A82}"/>
    <cellStyle name="Normal 23 3" xfId="4720" xr:uid="{27BFB0BE-C3C4-4CCD-9CE8-FF2743ABCEA7}"/>
    <cellStyle name="Normal 23 3 10" xfId="4721" xr:uid="{A4F34FDE-A774-4D10-B569-594E9DF52A5C}"/>
    <cellStyle name="Normal 23 3 11" xfId="4722" xr:uid="{2C754CA1-EB2C-44B7-8E37-CF141022ECFA}"/>
    <cellStyle name="Normal 23 3 2" xfId="4723" xr:uid="{589C8C70-639C-4B84-BC73-4B3AF6EC1722}"/>
    <cellStyle name="Normal 23 3 3" xfId="4724" xr:uid="{48D1D0A2-36F8-4388-A657-912A07B1E4BE}"/>
    <cellStyle name="Normal 23 3 4" xfId="4725" xr:uid="{9715A5F6-1088-40EF-B663-29D1201E0D31}"/>
    <cellStyle name="Normal 23 3 5" xfId="4726" xr:uid="{B0788122-0851-4443-8436-B3DB25E8ED90}"/>
    <cellStyle name="Normal 23 3 6" xfId="4727" xr:uid="{EF8BBF43-9F80-4E75-BE03-65E73F279920}"/>
    <cellStyle name="Normal 23 3 7" xfId="4728" xr:uid="{37B83421-7692-40BD-8AAA-01781EF14075}"/>
    <cellStyle name="Normal 23 3 8" xfId="4729" xr:uid="{E37F3195-4D39-444B-BAD5-455DCB294F0C}"/>
    <cellStyle name="Normal 23 3 9" xfId="4730" xr:uid="{69D88F77-BBC6-4952-9A75-38D8E19B2B86}"/>
    <cellStyle name="Normal 23 4" xfId="4731" xr:uid="{6FCC939C-7534-4986-83E9-F7D4009BC700}"/>
    <cellStyle name="Normal 23 4 10" xfId="4732" xr:uid="{067F55B8-DC34-4861-A048-8BA1B96DDB1F}"/>
    <cellStyle name="Normal 23 4 11" xfId="4733" xr:uid="{0E122640-7485-44F6-8427-7547F1AF05C1}"/>
    <cellStyle name="Normal 23 4 2" xfId="4734" xr:uid="{B1CCAE09-173E-43D0-AB33-CB1561309B5F}"/>
    <cellStyle name="Normal 23 4 3" xfId="4735" xr:uid="{FE989603-0E12-4FE2-B877-C4CB58FD178E}"/>
    <cellStyle name="Normal 23 4 4" xfId="4736" xr:uid="{FA954F42-CD95-4CE8-B01B-EC1CFB6398A0}"/>
    <cellStyle name="Normal 23 4 5" xfId="4737" xr:uid="{1D47FE16-9EFC-46F2-86CE-2EF256703DCF}"/>
    <cellStyle name="Normal 23 4 6" xfId="4738" xr:uid="{6428EF88-55D0-4DFE-85F7-2435C586C173}"/>
    <cellStyle name="Normal 23 4 7" xfId="4739" xr:uid="{AD902932-13AF-4710-814B-84A4CC4BEF58}"/>
    <cellStyle name="Normal 23 4 8" xfId="4740" xr:uid="{2AFA567E-64F2-4BD8-85E7-9E0ECDDD1C1B}"/>
    <cellStyle name="Normal 23 4 9" xfId="4741" xr:uid="{B68B8D93-DFE9-4912-9446-040C3C77D338}"/>
    <cellStyle name="Normal 23 5" xfId="4742" xr:uid="{D5CDB04F-4BE5-4A17-9ACF-E07CDEBB2CEB}"/>
    <cellStyle name="Normal 23 5 10" xfId="4743" xr:uid="{35F2B993-ECAC-40B5-B282-562EBF1417E8}"/>
    <cellStyle name="Normal 23 5 11" xfId="4744" xr:uid="{8A06D21C-4E0B-4770-955C-0516FFBDCE5C}"/>
    <cellStyle name="Normal 23 5 2" xfId="4745" xr:uid="{E4692AF3-3035-4CDB-96C1-1675B028B7EE}"/>
    <cellStyle name="Normal 23 5 3" xfId="4746" xr:uid="{BD642915-6810-4866-829F-DDAFFD14E9BD}"/>
    <cellStyle name="Normal 23 5 4" xfId="4747" xr:uid="{99758123-1089-4593-BB71-9F0462C5ADA4}"/>
    <cellStyle name="Normal 23 5 5" xfId="4748" xr:uid="{C094EF3E-E4EB-4EB2-B600-A75246C50F67}"/>
    <cellStyle name="Normal 23 5 6" xfId="4749" xr:uid="{A9F2D7CF-533E-4210-BA1C-0421DB9CD59A}"/>
    <cellStyle name="Normal 23 5 7" xfId="4750" xr:uid="{7138A9F5-5F9F-4A4D-9EB2-302ABEE68E06}"/>
    <cellStyle name="Normal 23 5 8" xfId="4751" xr:uid="{E1EBA106-F646-4672-B6BD-16A900131618}"/>
    <cellStyle name="Normal 23 5 9" xfId="4752" xr:uid="{4FBBD88E-4342-401F-B0FD-D447795F8C6D}"/>
    <cellStyle name="Normal 23 6" xfId="4753" xr:uid="{4AAE0898-29C2-4D0F-8413-8B3DDECD033F}"/>
    <cellStyle name="Normal 23 6 10" xfId="4754" xr:uid="{9139C525-422B-40B8-AF9B-F38D78D8C022}"/>
    <cellStyle name="Normal 23 6 11" xfId="4755" xr:uid="{D60AD440-0EA9-410A-A68C-01C7A4D1918D}"/>
    <cellStyle name="Normal 23 6 2" xfId="4756" xr:uid="{EEA53FDB-67EB-45E2-BAF5-6C204380E9EF}"/>
    <cellStyle name="Normal 23 6 3" xfId="4757" xr:uid="{8CC420A3-3B39-4E28-BE63-0A700E443BD2}"/>
    <cellStyle name="Normal 23 6 4" xfId="4758" xr:uid="{3956A962-1070-41F6-B0AF-9E283ED70352}"/>
    <cellStyle name="Normal 23 6 5" xfId="4759" xr:uid="{181EF14A-C79A-4B66-A17D-F59FE4CC64DC}"/>
    <cellStyle name="Normal 23 6 6" xfId="4760" xr:uid="{27AFC134-B3CA-4D93-B010-E2EC70377CDB}"/>
    <cellStyle name="Normal 23 6 7" xfId="4761" xr:uid="{7C2B256E-01C7-4D65-A0DA-97C7D99136DB}"/>
    <cellStyle name="Normal 23 6 8" xfId="4762" xr:uid="{F3D46AAC-4B49-4CE0-8737-D846A9A69B49}"/>
    <cellStyle name="Normal 23 6 9" xfId="4763" xr:uid="{0A2662D3-D665-4FA9-9BCE-60E93350C106}"/>
    <cellStyle name="Normal 23 7" xfId="4764" xr:uid="{A7F7B08E-36F4-4CBB-B629-C944D671AC1A}"/>
    <cellStyle name="Normal 23 7 10" xfId="4765" xr:uid="{94C10F01-43B9-4B74-9D63-3BD12BEF23C3}"/>
    <cellStyle name="Normal 23 7 11" xfId="4766" xr:uid="{0B4E7020-680C-4EDF-AE69-EC2516CBD7F2}"/>
    <cellStyle name="Normal 23 7 2" xfId="4767" xr:uid="{2A30ECE8-58E3-4443-8D47-0E308B79D9D2}"/>
    <cellStyle name="Normal 23 7 3" xfId="4768" xr:uid="{26A3186D-CF5F-4C44-90E3-E0CBB4523D07}"/>
    <cellStyle name="Normal 23 7 4" xfId="4769" xr:uid="{475E5E0A-376A-412E-B12E-D12939B356C4}"/>
    <cellStyle name="Normal 23 7 5" xfId="4770" xr:uid="{C7A84802-CA69-4E7A-AFF7-F457062C5FDD}"/>
    <cellStyle name="Normal 23 7 6" xfId="4771" xr:uid="{240CD314-F475-4CF4-9977-784288D8EBE6}"/>
    <cellStyle name="Normal 23 7 7" xfId="4772" xr:uid="{E06C9B22-4615-472D-934D-0E2DDC65D9ED}"/>
    <cellStyle name="Normal 23 7 8" xfId="4773" xr:uid="{504A6A5B-CF49-437C-A4B9-ABCD1D8D2568}"/>
    <cellStyle name="Normal 23 7 9" xfId="4774" xr:uid="{4419401C-3FE2-4692-A9D0-C8A8210E67EC}"/>
    <cellStyle name="Normal 23 8" xfId="4775" xr:uid="{84AB97EA-1E84-4C7E-A793-EDC2B8702826}"/>
    <cellStyle name="Normal 23 8 10" xfId="4776" xr:uid="{2AF5EB79-092D-4904-9A63-370F29553EB3}"/>
    <cellStyle name="Normal 23 8 11" xfId="4777" xr:uid="{E75AC038-634D-43C8-A153-FF318610F022}"/>
    <cellStyle name="Normal 23 8 2" xfId="4778" xr:uid="{8E355FFB-1FA2-4421-8B18-A0F51BCC7CC6}"/>
    <cellStyle name="Normal 23 8 3" xfId="4779" xr:uid="{64BB498F-3C3E-49A1-B9B7-7B4437D6D441}"/>
    <cellStyle name="Normal 23 8 4" xfId="4780" xr:uid="{998EC68B-2D7C-490A-90E0-12F63496B83A}"/>
    <cellStyle name="Normal 23 8 5" xfId="4781" xr:uid="{8EFC77FB-1662-48C3-98DD-36B631FE6BEE}"/>
    <cellStyle name="Normal 23 8 6" xfId="4782" xr:uid="{80F8772E-F19A-4D14-A41D-D4B88CDC5B54}"/>
    <cellStyle name="Normal 23 8 7" xfId="4783" xr:uid="{6CFA3AEE-12CF-4B42-BFF6-F2F70E16866F}"/>
    <cellStyle name="Normal 23 8 8" xfId="4784" xr:uid="{01F2754D-EB33-4CA3-8D4D-B552AD4AB855}"/>
    <cellStyle name="Normal 23 8 9" xfId="4785" xr:uid="{153E80A7-DAB1-4F8A-86DC-6167AB0C1E6E}"/>
    <cellStyle name="Normal 23 9" xfId="4786" xr:uid="{6CD14EF9-FC52-4BA9-A8B8-EBA9B079B468}"/>
    <cellStyle name="Normal 232" xfId="4787" xr:uid="{13D7953D-D00F-404D-BEF9-D9B2D571ED2F}"/>
    <cellStyle name="Normal 232 2" xfId="4788" xr:uid="{30DA3925-9D22-47BA-B95B-5847BB87BB81}"/>
    <cellStyle name="Normal 232 3" xfId="4789" xr:uid="{095B0BEE-6E02-424F-950A-1681CF8DA2A0}"/>
    <cellStyle name="Normal 232 4" xfId="4790" xr:uid="{B0D43679-57CE-4B8A-AF51-AAA592C430EE}"/>
    <cellStyle name="Normal 232 5" xfId="4791" xr:uid="{A6BCD048-ED7E-49D7-A836-AEF0B59F640A}"/>
    <cellStyle name="Normal 232 6" xfId="4792" xr:uid="{DB62C39D-E891-43D4-BFCF-060C530A6AC2}"/>
    <cellStyle name="Normal 233" xfId="4793" xr:uid="{2D56D5B5-158C-4276-922E-DF2D98AA8849}"/>
    <cellStyle name="Normal 233 2" xfId="4794" xr:uid="{41800DB9-BBD8-4B0D-99D3-26B4542CF450}"/>
    <cellStyle name="Normal 233 3" xfId="4795" xr:uid="{465FF13F-7A45-40FF-AF1C-403F035E5A16}"/>
    <cellStyle name="Normal 233 4" xfId="4796" xr:uid="{2699AA03-5BB6-42E8-888E-C44C5BCD0B73}"/>
    <cellStyle name="Normal 233 5" xfId="4797" xr:uid="{1324005C-3657-4621-9697-CCBC80CC36C0}"/>
    <cellStyle name="Normal 233 6" xfId="4798" xr:uid="{C3ABC511-E190-4928-AD89-B5795EDBFE2F}"/>
    <cellStyle name="Normal 234" xfId="4799" xr:uid="{CE4AC652-1A48-49B3-A10C-9D425FBEC447}"/>
    <cellStyle name="Normal 234 2" xfId="4800" xr:uid="{CB23354B-A872-48CD-AD57-3AC58C00CD29}"/>
    <cellStyle name="Normal 234 3" xfId="4801" xr:uid="{555C3FBA-D7AD-4678-A9F2-9709E9AE945B}"/>
    <cellStyle name="Normal 234 4" xfId="4802" xr:uid="{4758BA91-9546-49B1-A72D-B1211E221828}"/>
    <cellStyle name="Normal 234 5" xfId="4803" xr:uid="{A92B39D0-ECEA-4263-A903-130A6B2A29DA}"/>
    <cellStyle name="Normal 234 6" xfId="4804" xr:uid="{69B40F57-CCE4-4E79-B844-469C3264B1BB}"/>
    <cellStyle name="Normal 235" xfId="4805" xr:uid="{C6C68AE8-1283-4256-BB18-B49FEC6311E9}"/>
    <cellStyle name="Normal 235 2" xfId="4806" xr:uid="{6234A964-9457-4656-8F8F-95372B5B0723}"/>
    <cellStyle name="Normal 235 3" xfId="4807" xr:uid="{7413511F-F139-4888-86D2-3FD681099E12}"/>
    <cellStyle name="Normal 235 4" xfId="4808" xr:uid="{DFBF1419-AFBC-4DD1-A0D1-2E711AF5711B}"/>
    <cellStyle name="Normal 235 5" xfId="4809" xr:uid="{A7DFBCB6-27B2-483D-A13D-DF22D20C354A}"/>
    <cellStyle name="Normal 235 6" xfId="4810" xr:uid="{41AEBFF8-E142-44EE-A081-62C899A710F8}"/>
    <cellStyle name="Normal 236" xfId="4811" xr:uid="{3B0A928E-4ACA-43FA-8245-D444FF0B0D2A}"/>
    <cellStyle name="Normal 236 2" xfId="4812" xr:uid="{D7AB5CF0-DA42-4077-A699-28666E68E26A}"/>
    <cellStyle name="Normal 236 3" xfId="4813" xr:uid="{97EDEF23-B0EF-4A72-8363-C9C6A1BB0A48}"/>
    <cellStyle name="Normal 236 4" xfId="4814" xr:uid="{03DEA361-E0A9-4992-A116-CA244601ACBF}"/>
    <cellStyle name="Normal 236 5" xfId="4815" xr:uid="{87E1C2B3-19B3-423B-A35C-76E9BF1A0A71}"/>
    <cellStyle name="Normal 236 6" xfId="4816" xr:uid="{911C8442-BC58-432B-974E-6F68722E6CEB}"/>
    <cellStyle name="Normal 237" xfId="4817" xr:uid="{EF20BBDE-05D4-47B4-9FA7-57B049B13AEA}"/>
    <cellStyle name="Normal 237 2" xfId="4818" xr:uid="{2348A379-5425-4957-9973-ED800C8B255E}"/>
    <cellStyle name="Normal 237 3" xfId="4819" xr:uid="{B645A3D4-3FFA-4BE1-BC9A-94A47254F0B8}"/>
    <cellStyle name="Normal 237 4" xfId="4820" xr:uid="{7B40D380-207B-489C-9623-BD9CF81EE7ED}"/>
    <cellStyle name="Normal 237 5" xfId="4821" xr:uid="{C3F615E4-D034-4F7E-B508-3AFA8585460A}"/>
    <cellStyle name="Normal 237 6" xfId="4822" xr:uid="{74C056B7-9C5A-46F4-818C-50124ACB8942}"/>
    <cellStyle name="Normal 238" xfId="4823" xr:uid="{2082633A-AE31-4538-AB1C-38C4DD04A381}"/>
    <cellStyle name="Normal 238 2" xfId="4824" xr:uid="{86CEA77D-921B-4864-9854-4DBCAB40DD5C}"/>
    <cellStyle name="Normal 238 3" xfId="4825" xr:uid="{C07A4044-DE2C-4A81-B56A-0C77E401B34C}"/>
    <cellStyle name="Normal 238 4" xfId="4826" xr:uid="{A094B695-73FD-481B-ABBF-E6A8B669310C}"/>
    <cellStyle name="Normal 238 5" xfId="4827" xr:uid="{548C7CA9-2277-4E15-B8AB-457C9B9F54DD}"/>
    <cellStyle name="Normal 238 6" xfId="4828" xr:uid="{C1D78D31-C436-4E51-9244-DB2E8156B14E}"/>
    <cellStyle name="Normal 24" xfId="4829" xr:uid="{7A687B7B-BD3B-4795-9C98-9DAB43D220A1}"/>
    <cellStyle name="Normal 24 10" xfId="4830" xr:uid="{8DAACDAB-1E9A-4D20-934F-85B86A68819C}"/>
    <cellStyle name="Normal 24 11" xfId="4831" xr:uid="{657AE273-6951-4C39-9939-1C0C433B020B}"/>
    <cellStyle name="Normal 24 12" xfId="4832" xr:uid="{F978DCE7-367E-490D-85AB-8A441247F93B}"/>
    <cellStyle name="Normal 24 13" xfId="4833" xr:uid="{1776EFD1-4B20-4112-8C6E-941161A04B4F}"/>
    <cellStyle name="Normal 24 14" xfId="4834" xr:uid="{CA3088DC-8E0D-42F0-9B34-A2835C150028}"/>
    <cellStyle name="Normal 24 15" xfId="4835" xr:uid="{311A58E3-4C18-40D8-8AA1-6A31755AA462}"/>
    <cellStyle name="Normal 24 16" xfId="4836" xr:uid="{5F4AE0C6-5EB5-4405-AF95-C88213881372}"/>
    <cellStyle name="Normal 24 17" xfId="4837" xr:uid="{1D968325-B44B-40C1-BAC8-649BD711A624}"/>
    <cellStyle name="Normal 24 18" xfId="4838" xr:uid="{01741802-50D8-4330-8C5A-0C50795A93FB}"/>
    <cellStyle name="Normal 24 19" xfId="4839" xr:uid="{A09746D8-2F7E-4AEC-9500-A4988E16051B}"/>
    <cellStyle name="Normal 24 2" xfId="4840" xr:uid="{ADBB6D78-51B2-4928-A168-BE99BD3D84F5}"/>
    <cellStyle name="Normal 24 2 2" xfId="4841" xr:uid="{302DDECF-C5AD-4F21-87C7-CE7E604FFD84}"/>
    <cellStyle name="Normal 24 2 3" xfId="4842" xr:uid="{7E83F335-1BEE-4181-9DDC-1082636056D1}"/>
    <cellStyle name="Normal 24 2 4" xfId="4843" xr:uid="{DE6A242E-0769-46A5-BEF2-52034544C67D}"/>
    <cellStyle name="Normal 24 2 5" xfId="4844" xr:uid="{924BFC23-A46A-4B63-B1FB-DD951B5A3337}"/>
    <cellStyle name="Normal 24 2 6" xfId="4845" xr:uid="{A809DCAD-0C0E-41D2-933F-23F365D4CC8E}"/>
    <cellStyle name="Normal 24 2 7" xfId="4846" xr:uid="{56A6B2D4-0FD0-4227-8934-8966E826DF2C}"/>
    <cellStyle name="Normal 24 2 8" xfId="4847" xr:uid="{C0DE2E62-33FE-4B1A-A0AF-187CA24732EF}"/>
    <cellStyle name="Normal 24 2 9" xfId="4848" xr:uid="{3D8E5C2B-7F02-499E-A5D2-10BC65CBB260}"/>
    <cellStyle name="Normal 24 20" xfId="4849" xr:uid="{C3672E83-6735-4DF2-8A65-F6262E0091B0}"/>
    <cellStyle name="Normal 24 21" xfId="4850" xr:uid="{E6ABEB6A-C733-4C97-96BD-E04ED71AE6FB}"/>
    <cellStyle name="Normal 24 22" xfId="4851" xr:uid="{2C524343-8B56-43D8-9DDF-47D11AA1E056}"/>
    <cellStyle name="Normal 24 23" xfId="4852" xr:uid="{40F1AB8E-7D5E-405F-B3B1-FC57ADAAFCCA}"/>
    <cellStyle name="Normal 24 24" xfId="4853" xr:uid="{55AA1CDF-9136-488B-AF6D-2464C0FBEE96}"/>
    <cellStyle name="Normal 24 25" xfId="4854" xr:uid="{FE38DA2A-EE3C-49ED-89B4-9ED58E5AAE06}"/>
    <cellStyle name="Normal 24 26" xfId="4855" xr:uid="{B797DC12-D867-4E13-927D-49C76DB56F2F}"/>
    <cellStyle name="Normal 24 27" xfId="4856" xr:uid="{2042766D-9834-4679-ACBB-CA3B0E5419E7}"/>
    <cellStyle name="Normal 24 27 2" xfId="8149" xr:uid="{50881C86-4E59-4C8E-AAE7-EFE551283B0D}"/>
    <cellStyle name="Normal 24 27 3" xfId="8324" xr:uid="{63CF514D-2682-4762-8DB4-62FA2CB8B2C5}"/>
    <cellStyle name="Normal 24 3" xfId="4857" xr:uid="{5BDB31C2-5D0A-452D-9821-79A62A53A71C}"/>
    <cellStyle name="Normal 24 3 10" xfId="4858" xr:uid="{B173B91F-788D-4511-806D-A9C80A9C571E}"/>
    <cellStyle name="Normal 24 3 11" xfId="4859" xr:uid="{8F2C0D34-A2EB-4F8B-8D21-345164271F13}"/>
    <cellStyle name="Normal 24 3 2" xfId="4860" xr:uid="{EA9898BD-3C1D-4511-8361-097D942FB716}"/>
    <cellStyle name="Normal 24 3 3" xfId="4861" xr:uid="{F8D5ED0C-2E63-4AD0-8C21-E6B4AAF328B7}"/>
    <cellStyle name="Normal 24 3 4" xfId="4862" xr:uid="{B7EBF535-B60D-4F66-AC82-974A37C36E1C}"/>
    <cellStyle name="Normal 24 3 5" xfId="4863" xr:uid="{CD03BDA7-D5B0-4B37-A448-2F4543BC2037}"/>
    <cellStyle name="Normal 24 3 6" xfId="4864" xr:uid="{C2A1EC6D-FEEB-4181-9F83-00B048655A56}"/>
    <cellStyle name="Normal 24 3 7" xfId="4865" xr:uid="{F799611B-7FE2-4EFB-A89C-B2C175082E2C}"/>
    <cellStyle name="Normal 24 3 8" xfId="4866" xr:uid="{F31EB076-DEC8-4574-8D1F-C010A472DEF5}"/>
    <cellStyle name="Normal 24 3 9" xfId="4867" xr:uid="{24392C01-33F1-4EA5-87FC-4EC2D433BBED}"/>
    <cellStyle name="Normal 24 4" xfId="4868" xr:uid="{B78FE6C8-57FB-45DC-8144-D32F7A52A431}"/>
    <cellStyle name="Normal 24 4 10" xfId="4869" xr:uid="{2350EC0C-7804-4E89-9E8D-6D4D405DD9EF}"/>
    <cellStyle name="Normal 24 4 11" xfId="4870" xr:uid="{43D10E02-D655-48F0-A7B9-517210668302}"/>
    <cellStyle name="Normal 24 4 2" xfId="4871" xr:uid="{93B4308E-94EF-4BE9-8EEF-ADD77A23D9FF}"/>
    <cellStyle name="Normal 24 4 3" xfId="4872" xr:uid="{FEDDA151-F0F8-4F1B-8B02-AC50D1112D6A}"/>
    <cellStyle name="Normal 24 4 4" xfId="4873" xr:uid="{1058C1CD-9211-42BA-BA7F-6689A166D08D}"/>
    <cellStyle name="Normal 24 4 5" xfId="4874" xr:uid="{F83F776E-7BE4-4E84-8BD1-A7DEFBD21412}"/>
    <cellStyle name="Normal 24 4 6" xfId="4875" xr:uid="{4136F260-9682-4677-99B1-BC7BCB21AB4A}"/>
    <cellStyle name="Normal 24 4 7" xfId="4876" xr:uid="{5B7273F1-7770-4414-8C05-5399404C9D93}"/>
    <cellStyle name="Normal 24 4 8" xfId="4877" xr:uid="{5BB9B5B8-3109-4EB9-99FF-1EA9A9018BA5}"/>
    <cellStyle name="Normal 24 4 9" xfId="4878" xr:uid="{CEBB9B04-2B2F-419A-995A-9789654109BA}"/>
    <cellStyle name="Normal 24 5" xfId="4879" xr:uid="{11AA59E9-B9BB-42F6-A1C8-8380F44052A2}"/>
    <cellStyle name="Normal 24 5 10" xfId="4880" xr:uid="{9F19812F-9DC1-4FEA-B584-516D9697127A}"/>
    <cellStyle name="Normal 24 5 11" xfId="4881" xr:uid="{BCCD3A68-AA67-41A7-9AB7-D97EAFE8F364}"/>
    <cellStyle name="Normal 24 5 2" xfId="4882" xr:uid="{7F78A75A-6190-40A9-BC9D-5374E0850D7F}"/>
    <cellStyle name="Normal 24 5 3" xfId="4883" xr:uid="{283B8FE3-1223-4F70-B662-E3CBB9DA1EBC}"/>
    <cellStyle name="Normal 24 5 4" xfId="4884" xr:uid="{AF0820EA-B638-4320-B2BC-FC7145AAE9EF}"/>
    <cellStyle name="Normal 24 5 5" xfId="4885" xr:uid="{F587140D-3E96-41E3-B789-FD43A4FE2F1D}"/>
    <cellStyle name="Normal 24 5 6" xfId="4886" xr:uid="{6A86C8C6-880A-4E0B-88C4-9CF12EC0A9E9}"/>
    <cellStyle name="Normal 24 5 7" xfId="4887" xr:uid="{496CEE75-0F4E-4E90-97FB-51826E7480D9}"/>
    <cellStyle name="Normal 24 5 8" xfId="4888" xr:uid="{33E260A0-2D01-4A29-9DEE-D12CD40D6DA0}"/>
    <cellStyle name="Normal 24 5 9" xfId="4889" xr:uid="{34CECD08-BA87-4502-85EC-0F7BB7265014}"/>
    <cellStyle name="Normal 24 6" xfId="4890" xr:uid="{99698347-02BB-40D8-9EBD-4D46CD654994}"/>
    <cellStyle name="Normal 24 6 10" xfId="4891" xr:uid="{9EBCA5A5-CF21-47C4-8055-EEC397532721}"/>
    <cellStyle name="Normal 24 6 11" xfId="4892" xr:uid="{C12D900D-2CE7-4D08-A924-57CAF45040B9}"/>
    <cellStyle name="Normal 24 6 2" xfId="4893" xr:uid="{BCCEFBF4-D91E-41CB-B36B-9B47A6B5C0E6}"/>
    <cellStyle name="Normal 24 6 3" xfId="4894" xr:uid="{5A704C7D-BCC8-43D1-9D20-CBFFCA4D604A}"/>
    <cellStyle name="Normal 24 6 4" xfId="4895" xr:uid="{D5129AB1-4438-4D5C-8941-31DF549940A9}"/>
    <cellStyle name="Normal 24 6 5" xfId="4896" xr:uid="{D334E4F7-7A47-4217-905A-5B17683D787A}"/>
    <cellStyle name="Normal 24 6 6" xfId="4897" xr:uid="{F8C76828-47B8-423E-9A2C-37D1D67A695E}"/>
    <cellStyle name="Normal 24 6 7" xfId="4898" xr:uid="{0C93AE5D-68DA-4B3C-837D-7524208E0C5F}"/>
    <cellStyle name="Normal 24 6 8" xfId="4899" xr:uid="{1D25839A-6A87-48BC-998B-077FAB8E2E07}"/>
    <cellStyle name="Normal 24 6 9" xfId="4900" xr:uid="{B940879F-DF39-4A8B-869F-73D1C488AF6C}"/>
    <cellStyle name="Normal 24 7" xfId="4901" xr:uid="{7A6B4844-79D3-45C9-8CB1-0942C006C21F}"/>
    <cellStyle name="Normal 24 7 10" xfId="4902" xr:uid="{E32932BB-A0F9-4C16-AB2C-556D4C41939E}"/>
    <cellStyle name="Normal 24 7 11" xfId="4903" xr:uid="{F0790ED7-F1CE-4BC3-B811-2BF333D44589}"/>
    <cellStyle name="Normal 24 7 2" xfId="4904" xr:uid="{8A9868E2-5A77-42E1-B480-8710DD206A62}"/>
    <cellStyle name="Normal 24 7 3" xfId="4905" xr:uid="{BC81E91C-7275-4823-97BD-A1C587FCA5B9}"/>
    <cellStyle name="Normal 24 7 4" xfId="4906" xr:uid="{A4E908D8-120B-4518-9F16-568F1A6B8904}"/>
    <cellStyle name="Normal 24 7 5" xfId="4907" xr:uid="{23D1FF30-F287-4E82-9C5B-B09744007C50}"/>
    <cellStyle name="Normal 24 7 6" xfId="4908" xr:uid="{05F2BB38-EB8E-4B58-82BD-822E29A46B39}"/>
    <cellStyle name="Normal 24 7 7" xfId="4909" xr:uid="{02FE6477-FB26-44F3-B25F-3E033B14065E}"/>
    <cellStyle name="Normal 24 7 8" xfId="4910" xr:uid="{22F7ED58-B225-4DAB-AC56-CDBC9D84D03C}"/>
    <cellStyle name="Normal 24 7 9" xfId="4911" xr:uid="{D6E8CAC7-056D-40F6-A02F-7D02CB9FBA2E}"/>
    <cellStyle name="Normal 24 8" xfId="4912" xr:uid="{23C7D7C9-B8EB-4139-9E13-508725591470}"/>
    <cellStyle name="Normal 24 8 10" xfId="4913" xr:uid="{43243A2B-E760-4F95-AEF1-9A30C7CC23E0}"/>
    <cellStyle name="Normal 24 8 11" xfId="4914" xr:uid="{1C9F34F9-0F00-4855-A625-ECC3352738B6}"/>
    <cellStyle name="Normal 24 8 2" xfId="4915" xr:uid="{1AD06B71-DAF1-4EF3-91A8-A886343F8FE3}"/>
    <cellStyle name="Normal 24 8 3" xfId="4916" xr:uid="{9F845BE5-45DA-494A-BF0D-213A853946FC}"/>
    <cellStyle name="Normal 24 8 4" xfId="4917" xr:uid="{89E44B33-D98B-4C5A-8E59-8A3FEAA3FB9C}"/>
    <cellStyle name="Normal 24 8 5" xfId="4918" xr:uid="{654333DE-D34C-4AB3-83D2-CC2FED9E59F3}"/>
    <cellStyle name="Normal 24 8 6" xfId="4919" xr:uid="{1F3C22E9-12F0-427C-A4E5-8FD709508E64}"/>
    <cellStyle name="Normal 24 8 7" xfId="4920" xr:uid="{401F0382-B7BF-4427-A6F4-70A8FFCB87AA}"/>
    <cellStyle name="Normal 24 8 8" xfId="4921" xr:uid="{1B5F9E5E-27AA-4C4E-A653-ADD3DFD209D2}"/>
    <cellStyle name="Normal 24 8 9" xfId="4922" xr:uid="{CB3B0969-EDF7-494D-9759-E6EB2D16946F}"/>
    <cellStyle name="Normal 24 9" xfId="4923" xr:uid="{76FF0000-0BEC-446C-A8E4-454E5FB84E25}"/>
    <cellStyle name="Normal 240" xfId="4924" xr:uid="{156814FB-DF5F-48FA-A3EC-4D651FE7DF9B}"/>
    <cellStyle name="Normal 240 2" xfId="4925" xr:uid="{4C7042B1-0EB7-42EA-9B36-DD23C8C197AE}"/>
    <cellStyle name="Normal 240 3" xfId="4926" xr:uid="{4A29DB19-530F-4050-9966-E3F9DE191E9B}"/>
    <cellStyle name="Normal 240 4" xfId="4927" xr:uid="{9E554D03-DE93-4A88-87EA-6614B86E5ACC}"/>
    <cellStyle name="Normal 240 5" xfId="4928" xr:uid="{60E525E6-6D58-47B9-95CA-4E01F2A5921F}"/>
    <cellStyle name="Normal 240 6" xfId="4929" xr:uid="{715908B3-3BE3-4A9B-A321-60276C65F66E}"/>
    <cellStyle name="Normal 241" xfId="4930" xr:uid="{8D2B376A-4884-4B6F-A02F-FF09AE64DBBE}"/>
    <cellStyle name="Normal 241 2" xfId="4931" xr:uid="{A9F7524F-DC2C-46A7-99FB-3A85738FA52E}"/>
    <cellStyle name="Normal 241 3" xfId="4932" xr:uid="{0865FE52-469C-4A8B-8EB3-3AED175783C9}"/>
    <cellStyle name="Normal 241 4" xfId="4933" xr:uid="{02DBF71D-0FE3-47F0-8F6E-7902EB5C16E0}"/>
    <cellStyle name="Normal 241 5" xfId="4934" xr:uid="{1D81F86B-9928-4155-99EC-519749C4C4F1}"/>
    <cellStyle name="Normal 241 6" xfId="4935" xr:uid="{3E138F85-2A40-46D8-A17B-AE4507B1851E}"/>
    <cellStyle name="Normal 25" xfId="4936" xr:uid="{5B16455B-9E6F-425B-8AC2-139C5D217C77}"/>
    <cellStyle name="Normal 25 10" xfId="4937" xr:uid="{145CC51F-C0A2-43B1-984A-15EC3D83C78D}"/>
    <cellStyle name="Normal 25 11" xfId="4938" xr:uid="{20EDC3DE-B214-4508-BCEE-54B8F4843BB4}"/>
    <cellStyle name="Normal 25 12" xfId="4939" xr:uid="{F57FED11-91B2-4C49-BEFF-3D2AB4E442E6}"/>
    <cellStyle name="Normal 25 13" xfId="4940" xr:uid="{AFD0379B-C832-4AF5-A81C-F7CDF215EC95}"/>
    <cellStyle name="Normal 25 14" xfId="4941" xr:uid="{630B4145-EE5F-44EB-A3B7-1A1DD0CAA83F}"/>
    <cellStyle name="Normal 25 15" xfId="4942" xr:uid="{44351316-14C2-4730-AD79-F83E679B96D2}"/>
    <cellStyle name="Normal 25 16" xfId="4943" xr:uid="{6264F56B-5177-4107-BFD3-6259287677F4}"/>
    <cellStyle name="Normal 25 17" xfId="4944" xr:uid="{48671E86-CC29-4778-B728-E288FA901E47}"/>
    <cellStyle name="Normal 25 18" xfId="4945" xr:uid="{2B0EA6EB-6DCE-47CD-863F-44F8C4BE65DF}"/>
    <cellStyle name="Normal 25 19" xfId="4946" xr:uid="{27612C2B-5FAE-4DFB-8CD6-91A483A7FE2C}"/>
    <cellStyle name="Normal 25 2" xfId="4947" xr:uid="{4C45D2D1-32D4-4E2D-84A9-2E3F77165AE0}"/>
    <cellStyle name="Normal 25 2 2" xfId="4948" xr:uid="{BFC82533-5947-4729-957D-9EA9C4A73EF5}"/>
    <cellStyle name="Normal 25 2 3" xfId="4949" xr:uid="{DE55B4CD-C2B5-47FC-81F9-12FC098C35EC}"/>
    <cellStyle name="Normal 25 2 4" xfId="4950" xr:uid="{7E3592B1-D0A7-44A1-957D-6363422DFB5F}"/>
    <cellStyle name="Normal 25 2 5" xfId="4951" xr:uid="{2326ECD4-1E60-436A-8BFA-F1B9A1276A62}"/>
    <cellStyle name="Normal 25 2 6" xfId="4952" xr:uid="{318A0CA6-DC95-4499-9095-465A53317AFE}"/>
    <cellStyle name="Normal 25 2 7" xfId="4953" xr:uid="{C99600E1-70D5-4DE9-B8EA-6E820B814A5B}"/>
    <cellStyle name="Normal 25 2 8" xfId="4954" xr:uid="{41DDD9F3-F0B7-4DB2-972F-0421EF55B094}"/>
    <cellStyle name="Normal 25 2 9" xfId="4955" xr:uid="{4F266344-D2D1-4276-BF85-BC9EB38729F1}"/>
    <cellStyle name="Normal 25 20" xfId="4956" xr:uid="{656198E6-76AA-4DAA-82AF-7A30E0EF22B2}"/>
    <cellStyle name="Normal 25 21" xfId="4957" xr:uid="{183E9F84-5247-4693-B2E1-4054C6F065B8}"/>
    <cellStyle name="Normal 25 22" xfId="4958" xr:uid="{50C78E8F-CF62-4B3F-85C0-A40FBC112C02}"/>
    <cellStyle name="Normal 25 23" xfId="4959" xr:uid="{6B5B09FE-94DE-4AAE-87C2-467B3ABD1C69}"/>
    <cellStyle name="Normal 25 24" xfId="4960" xr:uid="{87EAFE9D-1BE8-4C49-B1DD-BCC776D180A4}"/>
    <cellStyle name="Normal 25 25" xfId="4961" xr:uid="{8E963473-C149-40EE-A453-E666CE494158}"/>
    <cellStyle name="Normal 25 26" xfId="4962" xr:uid="{4E125DD3-D7EF-400D-9E6B-0DFC66C17A14}"/>
    <cellStyle name="Normal 25 27" xfId="4963" xr:uid="{725E8D73-BA76-4034-B18A-7B482EC43A44}"/>
    <cellStyle name="Normal 25 27 2" xfId="8150" xr:uid="{AB13157D-ACD1-4C8B-BC35-F4BB98034FC7}"/>
    <cellStyle name="Normal 25 27 3" xfId="8325" xr:uid="{60F1EC79-C741-4552-AD11-79102D89AEE7}"/>
    <cellStyle name="Normal 25 3" xfId="4964" xr:uid="{499EC05E-8465-499B-81C5-3FB035998C88}"/>
    <cellStyle name="Normal 25 3 10" xfId="4965" xr:uid="{D221929E-8A92-4FF3-AB9D-A9BF9C1557DB}"/>
    <cellStyle name="Normal 25 3 11" xfId="4966" xr:uid="{BAF25492-00EF-4A92-96A5-708E11595106}"/>
    <cellStyle name="Normal 25 3 2" xfId="4967" xr:uid="{FA30D3B8-B8D2-4982-863A-AE7BB42501A9}"/>
    <cellStyle name="Normal 25 3 3" xfId="4968" xr:uid="{498470BB-40C0-4F46-8F11-73AC2EA21456}"/>
    <cellStyle name="Normal 25 3 4" xfId="4969" xr:uid="{A59A1AAF-144D-4913-AA62-86B7C200585E}"/>
    <cellStyle name="Normal 25 3 5" xfId="4970" xr:uid="{B281A709-619B-40D5-AE7D-4BAF95AC3A27}"/>
    <cellStyle name="Normal 25 3 6" xfId="4971" xr:uid="{06FD76B4-265E-48A4-96DD-942686B2ACAE}"/>
    <cellStyle name="Normal 25 3 7" xfId="4972" xr:uid="{85715B3F-73FE-4EE6-B914-81ABF64B7B82}"/>
    <cellStyle name="Normal 25 3 8" xfId="4973" xr:uid="{4E8E9C4E-9078-44CB-8DAB-24453D18E92E}"/>
    <cellStyle name="Normal 25 3 9" xfId="4974" xr:uid="{88C4C7C8-0829-43EC-8977-34278EFE1527}"/>
    <cellStyle name="Normal 25 4" xfId="4975" xr:uid="{501F1EB9-E4AF-4098-B995-E51EE4DA3F6F}"/>
    <cellStyle name="Normal 25 4 10" xfId="4976" xr:uid="{8C92FB21-8556-4D16-BEC1-3D4F9B02660E}"/>
    <cellStyle name="Normal 25 4 11" xfId="4977" xr:uid="{97DAF107-AB64-4EC3-A971-4DB4CADC129B}"/>
    <cellStyle name="Normal 25 4 2" xfId="4978" xr:uid="{E3D6A7E2-1123-490A-B0E3-7F8E0296D7B5}"/>
    <cellStyle name="Normal 25 4 3" xfId="4979" xr:uid="{2D425820-02A1-4B05-AF77-6E102327BA0A}"/>
    <cellStyle name="Normal 25 4 4" xfId="4980" xr:uid="{34312F28-CEFA-4DE7-8A3A-4DFB21FF1966}"/>
    <cellStyle name="Normal 25 4 5" xfId="4981" xr:uid="{62F89EAE-6508-46CD-8F30-794C792EC052}"/>
    <cellStyle name="Normal 25 4 6" xfId="4982" xr:uid="{BE470590-0A7D-4DBF-9999-64298F7347DE}"/>
    <cellStyle name="Normal 25 4 7" xfId="4983" xr:uid="{80DFCF9E-DE05-4493-ACD6-B2F2256317B3}"/>
    <cellStyle name="Normal 25 4 8" xfId="4984" xr:uid="{460F1004-77F4-436C-85BA-A86C139A154C}"/>
    <cellStyle name="Normal 25 4 9" xfId="4985" xr:uid="{5835A039-84E9-4BAF-9C01-3F25ECB26A49}"/>
    <cellStyle name="Normal 25 5" xfId="4986" xr:uid="{058D0B58-E419-477F-ABD1-BE841AED30B2}"/>
    <cellStyle name="Normal 25 5 10" xfId="4987" xr:uid="{B152ED1D-E3EC-41FC-95B9-843D9E4A2831}"/>
    <cellStyle name="Normal 25 5 11" xfId="4988" xr:uid="{A2E3878B-FECB-4BD9-B10D-5DB4A5F1F59A}"/>
    <cellStyle name="Normal 25 5 2" xfId="4989" xr:uid="{A9DF30B2-5E9B-448C-8881-614E8D4C4B66}"/>
    <cellStyle name="Normal 25 5 3" xfId="4990" xr:uid="{90AA3B29-B3EC-4E43-9D1D-527B78672024}"/>
    <cellStyle name="Normal 25 5 4" xfId="4991" xr:uid="{030D1A91-7171-457F-8F7F-169C1329D5BD}"/>
    <cellStyle name="Normal 25 5 5" xfId="4992" xr:uid="{807E5B61-AFAF-447A-865A-532974407A20}"/>
    <cellStyle name="Normal 25 5 6" xfId="4993" xr:uid="{899961CA-8D2E-446C-BF7E-532DA84D758A}"/>
    <cellStyle name="Normal 25 5 7" xfId="4994" xr:uid="{994C4306-D722-4392-BEDC-9C6D9DC2EEEE}"/>
    <cellStyle name="Normal 25 5 8" xfId="4995" xr:uid="{5668CAC9-4543-43C4-9318-8792BDF6E489}"/>
    <cellStyle name="Normal 25 5 9" xfId="4996" xr:uid="{F9F83F5E-B54E-4CB3-9B3C-102D3734854E}"/>
    <cellStyle name="Normal 25 6" xfId="4997" xr:uid="{69556AF9-ED08-487A-B4F4-502A8D88B025}"/>
    <cellStyle name="Normal 25 6 10" xfId="4998" xr:uid="{91134B00-20DE-4799-BA61-1EA17E741C96}"/>
    <cellStyle name="Normal 25 6 11" xfId="4999" xr:uid="{BD56B7FE-28D3-4CC4-A3C5-158BF26C3106}"/>
    <cellStyle name="Normal 25 6 2" xfId="5000" xr:uid="{9449E128-16BB-47B6-AFAC-7AE457ED0469}"/>
    <cellStyle name="Normal 25 6 3" xfId="5001" xr:uid="{CA0CE4B5-3E52-4875-99AD-6FB8B6455819}"/>
    <cellStyle name="Normal 25 6 4" xfId="5002" xr:uid="{5DA6839F-AE56-4FF0-9892-768BD232CAA5}"/>
    <cellStyle name="Normal 25 6 5" xfId="5003" xr:uid="{1CFACCA1-2785-45CC-A055-D26C0CE6ADE7}"/>
    <cellStyle name="Normal 25 6 6" xfId="5004" xr:uid="{79EB97A0-99BF-47CC-AA52-68C8D05AC119}"/>
    <cellStyle name="Normal 25 6 7" xfId="5005" xr:uid="{68AAE4F5-D760-4EDC-B580-67462433E13F}"/>
    <cellStyle name="Normal 25 6 8" xfId="5006" xr:uid="{AB223801-396F-4367-A4D7-42C0B68346A7}"/>
    <cellStyle name="Normal 25 6 9" xfId="5007" xr:uid="{A4FCF40F-4F0A-42A9-A093-EA40EB8BFF8F}"/>
    <cellStyle name="Normal 25 7" xfId="5008" xr:uid="{B5B9DB7F-FD37-4C4F-A3BF-946BBB3B5478}"/>
    <cellStyle name="Normal 25 7 10" xfId="5009" xr:uid="{0ECA180B-DA61-4C24-89F3-3BD741FB3F6E}"/>
    <cellStyle name="Normal 25 7 11" xfId="5010" xr:uid="{0990BD91-84D9-48CD-A225-9FD3536D0904}"/>
    <cellStyle name="Normal 25 7 2" xfId="5011" xr:uid="{0472FCC0-4559-401F-9C84-FFDC0208B502}"/>
    <cellStyle name="Normal 25 7 3" xfId="5012" xr:uid="{2F617CD4-0829-4BBA-B935-658CEEE0695E}"/>
    <cellStyle name="Normal 25 7 4" xfId="5013" xr:uid="{690D843B-E07F-4C57-A80F-BB2266217189}"/>
    <cellStyle name="Normal 25 7 5" xfId="5014" xr:uid="{FCC3A674-E20F-4094-8B8A-5B06E3046A42}"/>
    <cellStyle name="Normal 25 7 6" xfId="5015" xr:uid="{2A9194A0-B79B-4A4B-A5A2-E7760127C5C4}"/>
    <cellStyle name="Normal 25 7 7" xfId="5016" xr:uid="{57F33EA4-E732-4197-8080-25C32054ABE9}"/>
    <cellStyle name="Normal 25 7 8" xfId="5017" xr:uid="{9CAB34F3-6AE0-4537-B244-F9267048627E}"/>
    <cellStyle name="Normal 25 7 9" xfId="5018" xr:uid="{3693BCE2-5DEC-4F4B-8D4E-688501A3220B}"/>
    <cellStyle name="Normal 25 8" xfId="5019" xr:uid="{6611BD40-4597-4560-943E-087AF09F6E9B}"/>
    <cellStyle name="Normal 25 8 10" xfId="5020" xr:uid="{FC339466-3141-4CA4-957F-13316EDC24FC}"/>
    <cellStyle name="Normal 25 8 11" xfId="5021" xr:uid="{807F9E24-EA28-45D1-871A-C82154709774}"/>
    <cellStyle name="Normal 25 8 2" xfId="5022" xr:uid="{F811DA54-7F13-4660-9753-B324480AD5CE}"/>
    <cellStyle name="Normal 25 8 3" xfId="5023" xr:uid="{15E9C63F-BA9A-4E30-8966-0F28D324BD61}"/>
    <cellStyle name="Normal 25 8 4" xfId="5024" xr:uid="{BF61279C-6220-4DFE-A5A5-E9866D60D2D5}"/>
    <cellStyle name="Normal 25 8 5" xfId="5025" xr:uid="{E1A509FF-8447-42CB-9926-088C49694548}"/>
    <cellStyle name="Normal 25 8 6" xfId="5026" xr:uid="{2C9D00D3-8859-476F-BCEB-A50EB0B052A7}"/>
    <cellStyle name="Normal 25 8 7" xfId="5027" xr:uid="{96FA354A-5FBF-4676-847E-6A49BA427FA8}"/>
    <cellStyle name="Normal 25 8 8" xfId="5028" xr:uid="{D9551E60-F1BF-4DDD-97BD-ECAC5B568F03}"/>
    <cellStyle name="Normal 25 8 9" xfId="5029" xr:uid="{86ADB97D-778A-4302-99A3-DC9BC129729B}"/>
    <cellStyle name="Normal 25 9" xfId="5030" xr:uid="{6B703114-FB61-4175-A559-5D58FBC4C103}"/>
    <cellStyle name="Normal 255" xfId="5031" xr:uid="{5B3C01A8-2922-4096-BB88-F33F659C8356}"/>
    <cellStyle name="Normal 255 2" xfId="5032" xr:uid="{502A8061-7A06-4A06-9B9D-F0EAD5547F3F}"/>
    <cellStyle name="Normal 255 3" xfId="5033" xr:uid="{710CA36D-A9DF-4F7C-8475-4648C6B59BD2}"/>
    <cellStyle name="Normal 255 4" xfId="5034" xr:uid="{3D75977E-ABC4-433E-8A35-F57FA3B16AF9}"/>
    <cellStyle name="Normal 255 5" xfId="5035" xr:uid="{DF37017F-9AA3-44CF-A824-4F30B055922C}"/>
    <cellStyle name="Normal 255 6" xfId="5036" xr:uid="{14BCC6F3-796A-43B2-A7AC-F7878A8A5DC0}"/>
    <cellStyle name="Normal 26" xfId="5037" xr:uid="{19EACE02-D7BD-45FA-BD18-9186DD880096}"/>
    <cellStyle name="Normal 26 10" xfId="5038" xr:uid="{5A9FDC20-A0DC-4D82-A922-865AEEA04EDE}"/>
    <cellStyle name="Normal 26 11" xfId="5039" xr:uid="{722BA803-171D-4DFC-A369-F679810A4644}"/>
    <cellStyle name="Normal 26 12" xfId="5040" xr:uid="{4F07CCE2-2A05-4B6E-8790-B610A89248EC}"/>
    <cellStyle name="Normal 26 13" xfId="5041" xr:uid="{0CDF1074-DB72-4DCD-BB8F-A84EDE64766C}"/>
    <cellStyle name="Normal 26 14" xfId="5042" xr:uid="{3936781A-A503-43B4-AE45-0BB82E30C27A}"/>
    <cellStyle name="Normal 26 15" xfId="5043" xr:uid="{B5E1A057-F860-4308-BC39-C877374FBA50}"/>
    <cellStyle name="Normal 26 16" xfId="5044" xr:uid="{693BF3C3-27A7-4DF4-AEA2-DADE500BA966}"/>
    <cellStyle name="Normal 26 17" xfId="5045" xr:uid="{7123A95C-39EA-4753-BB4F-BCFF2F696D2D}"/>
    <cellStyle name="Normal 26 18" xfId="5046" xr:uid="{285C6705-A682-4696-804B-77B7A6B60C57}"/>
    <cellStyle name="Normal 26 19" xfId="5047" xr:uid="{F6B3AE7D-309D-4C25-845E-A5432A3F194B}"/>
    <cellStyle name="Normal 26 2" xfId="5048" xr:uid="{06567558-8050-4D7D-9B6B-29ECA1791CE9}"/>
    <cellStyle name="Normal 26 2 2" xfId="5049" xr:uid="{91F1FF73-6B79-4651-B07E-75995DA5DDDD}"/>
    <cellStyle name="Normal 26 2 3" xfId="5050" xr:uid="{20C70535-1D7F-4817-81A1-CA0D3D3361F0}"/>
    <cellStyle name="Normal 26 2 4" xfId="5051" xr:uid="{F82D7F6F-E82B-4868-A9EA-D86C0CE39BB2}"/>
    <cellStyle name="Normal 26 2 5" xfId="5052" xr:uid="{DBDD0AD5-6B25-4811-AD7D-B7FEE3F0CCE9}"/>
    <cellStyle name="Normal 26 2 6" xfId="5053" xr:uid="{2171FB74-C459-4DAF-A29E-2ABAF59D8381}"/>
    <cellStyle name="Normal 26 2 7" xfId="5054" xr:uid="{17FF2BDD-A449-4DFB-B4BD-E91F3273B0E6}"/>
    <cellStyle name="Normal 26 2 8" xfId="5055" xr:uid="{F9A5BAAA-621F-40F5-9312-7BB2CC012450}"/>
    <cellStyle name="Normal 26 2 9" xfId="5056" xr:uid="{198FA4AD-03DF-4F7F-81B9-FE2A1FC53704}"/>
    <cellStyle name="Normal 26 20" xfId="5057" xr:uid="{D551F086-948B-4751-9624-F3D6757CED6D}"/>
    <cellStyle name="Normal 26 21" xfId="5058" xr:uid="{FBC456AF-FC9C-4B3C-A50C-6847FE709547}"/>
    <cellStyle name="Normal 26 22" xfId="5059" xr:uid="{CCBAAB44-6601-4127-8C6F-5BE5B25F0687}"/>
    <cellStyle name="Normal 26 23" xfId="5060" xr:uid="{9A2C2C05-605E-4BDA-8A33-C1FF2F48D44A}"/>
    <cellStyle name="Normal 26 24" xfId="5061" xr:uid="{3A21DF2C-C546-4CBB-BFEC-20E2EA4DE41F}"/>
    <cellStyle name="Normal 26 25" xfId="5062" xr:uid="{F14737F5-1399-4095-8442-45C6F7A91515}"/>
    <cellStyle name="Normal 26 26" xfId="5063" xr:uid="{3B688157-5404-4F02-9C26-DB1FD74C8EB8}"/>
    <cellStyle name="Normal 26 27" xfId="5064" xr:uid="{804FE9A6-EB49-44E7-B1FE-238138F94524}"/>
    <cellStyle name="Normal 26 27 2" xfId="8151" xr:uid="{6B079D8A-9A56-4DBE-A7D0-CDF755E66179}"/>
    <cellStyle name="Normal 26 27 3" xfId="8326" xr:uid="{BCD9CD5F-DB84-4E0D-AEB4-5D482B547861}"/>
    <cellStyle name="Normal 26 3" xfId="5065" xr:uid="{12E3475F-B04C-43F3-A7FD-E9C1274F6C5A}"/>
    <cellStyle name="Normal 26 3 10" xfId="5066" xr:uid="{C45CBE03-2CF0-41EA-92D2-0FAE2FD8D007}"/>
    <cellStyle name="Normal 26 3 11" xfId="5067" xr:uid="{6FFFBC73-290B-488A-A129-B3F8827736D1}"/>
    <cellStyle name="Normal 26 3 2" xfId="5068" xr:uid="{25A65532-FB16-4D45-9C3C-1D032DCA0C14}"/>
    <cellStyle name="Normal 26 3 3" xfId="5069" xr:uid="{E785D5AF-18A2-4788-92F8-196F07F57606}"/>
    <cellStyle name="Normal 26 3 4" xfId="5070" xr:uid="{0B39CE08-A3F3-4668-BFF7-86D7B4C56EF4}"/>
    <cellStyle name="Normal 26 3 5" xfId="5071" xr:uid="{4E365327-7502-4EF8-8A0D-F90E13B284CE}"/>
    <cellStyle name="Normal 26 3 6" xfId="5072" xr:uid="{9E00D9AC-5FEA-419E-AA3C-CEE74AD31F7D}"/>
    <cellStyle name="Normal 26 3 7" xfId="5073" xr:uid="{3BAA9DC8-6A76-4CF9-AA4B-9B08F41B6685}"/>
    <cellStyle name="Normal 26 3 8" xfId="5074" xr:uid="{02010EB3-237C-497F-9471-CD6E5AEAE60F}"/>
    <cellStyle name="Normal 26 3 9" xfId="5075" xr:uid="{AD1E6308-9704-4435-8C67-EE1E99BAB1CC}"/>
    <cellStyle name="Normal 26 4" xfId="5076" xr:uid="{34D69BB5-6D19-4D7B-9082-22878C8A5EBB}"/>
    <cellStyle name="Normal 26 4 10" xfId="5077" xr:uid="{05007D9B-3ED6-4DBB-9E8C-8F2AD3E3726F}"/>
    <cellStyle name="Normal 26 4 11" xfId="5078" xr:uid="{5318F928-585E-4168-ABA8-2D5EA062A6DC}"/>
    <cellStyle name="Normal 26 4 2" xfId="5079" xr:uid="{AA46EB1A-701E-43C6-ABCB-1983B99B2985}"/>
    <cellStyle name="Normal 26 4 3" xfId="5080" xr:uid="{6AE4894A-063D-43F3-AA0A-D95CB19FD70A}"/>
    <cellStyle name="Normal 26 4 4" xfId="5081" xr:uid="{FE1AB3BE-952C-450E-9A69-DECCCC8FA185}"/>
    <cellStyle name="Normal 26 4 5" xfId="5082" xr:uid="{F2F551CF-4AF6-45C7-A9A2-6C9414DCCDF2}"/>
    <cellStyle name="Normal 26 4 6" xfId="5083" xr:uid="{D89D7EB1-20FB-4444-933A-4ABD6DC1C76F}"/>
    <cellStyle name="Normal 26 4 7" xfId="5084" xr:uid="{A06CB382-9064-4F2D-89A3-EACFB727CA1A}"/>
    <cellStyle name="Normal 26 4 8" xfId="5085" xr:uid="{1DEB93E8-29DC-40B2-B150-B0F2D59D3CB4}"/>
    <cellStyle name="Normal 26 4 9" xfId="5086" xr:uid="{70881D99-422F-40AD-AF07-FB5B50622E1B}"/>
    <cellStyle name="Normal 26 5" xfId="5087" xr:uid="{F2ECDF4D-3C1E-467D-A5C9-CEDDA6E4CA0F}"/>
    <cellStyle name="Normal 26 5 10" xfId="5088" xr:uid="{084C2910-104D-4E90-A686-D06FD84741A0}"/>
    <cellStyle name="Normal 26 5 11" xfId="5089" xr:uid="{77EF6C7F-2F99-4874-849B-683E70490E7F}"/>
    <cellStyle name="Normal 26 5 2" xfId="5090" xr:uid="{257D0D64-A44F-44A1-B6B1-3E641DB5E325}"/>
    <cellStyle name="Normal 26 5 3" xfId="5091" xr:uid="{E34B3ACF-9FAE-4ADD-8A5B-0187AEA18F2D}"/>
    <cellStyle name="Normal 26 5 4" xfId="5092" xr:uid="{0D26471D-AFA9-46B3-82FA-163117A6A38D}"/>
    <cellStyle name="Normal 26 5 5" xfId="5093" xr:uid="{C87646AF-A94D-4E8E-8255-F00D02731022}"/>
    <cellStyle name="Normal 26 5 6" xfId="5094" xr:uid="{0A0341BB-E542-487D-8B32-FCE8F72A8002}"/>
    <cellStyle name="Normal 26 5 7" xfId="5095" xr:uid="{C40DF646-7455-4D3E-8F48-C77473079B9B}"/>
    <cellStyle name="Normal 26 5 8" xfId="5096" xr:uid="{6D54D5F5-6522-4216-8189-B559AF1D1782}"/>
    <cellStyle name="Normal 26 5 9" xfId="5097" xr:uid="{41D523FE-D8C2-46FC-859B-ADE63F655A35}"/>
    <cellStyle name="Normal 26 6" xfId="5098" xr:uid="{ED418FEC-85BB-4649-96C2-C41F36F4D6F2}"/>
    <cellStyle name="Normal 26 6 10" xfId="5099" xr:uid="{49F8EF01-978F-4B8E-89A5-90156E0D49FB}"/>
    <cellStyle name="Normal 26 6 11" xfId="5100" xr:uid="{274923B1-DEE7-4BA2-8AE3-2F6DA1DEF5BA}"/>
    <cellStyle name="Normal 26 6 2" xfId="5101" xr:uid="{735B9AEB-47B5-4698-A5B2-911B81321073}"/>
    <cellStyle name="Normal 26 6 3" xfId="5102" xr:uid="{244CFFAB-4592-421D-B411-0A46B74004F5}"/>
    <cellStyle name="Normal 26 6 4" xfId="5103" xr:uid="{EA599898-532D-4691-BA45-A18564EBF6BA}"/>
    <cellStyle name="Normal 26 6 5" xfId="5104" xr:uid="{C0517431-2B75-4841-ACE8-DAAC3375363D}"/>
    <cellStyle name="Normal 26 6 6" xfId="5105" xr:uid="{321BBE5E-E313-4634-A202-8607535F13CF}"/>
    <cellStyle name="Normal 26 6 7" xfId="5106" xr:uid="{F06BCC99-5820-4894-B1C2-7216F7C47EA8}"/>
    <cellStyle name="Normal 26 6 8" xfId="5107" xr:uid="{8D984B0E-223E-4A49-941E-BED7CA53C485}"/>
    <cellStyle name="Normal 26 6 9" xfId="5108" xr:uid="{857FA830-8E43-4188-8277-2DB88B072D21}"/>
    <cellStyle name="Normal 26 7" xfId="5109" xr:uid="{4C47B5ED-7AA2-48D8-9B4B-815085048760}"/>
    <cellStyle name="Normal 26 7 10" xfId="5110" xr:uid="{3FA7626E-2D19-45D0-8598-D0CD4F79CEB2}"/>
    <cellStyle name="Normal 26 7 11" xfId="5111" xr:uid="{8D1C581C-AC06-4951-9285-BB49D9E43CE8}"/>
    <cellStyle name="Normal 26 7 2" xfId="5112" xr:uid="{C5BF0F85-1AF5-46E5-A2D5-7C989FBFEADC}"/>
    <cellStyle name="Normal 26 7 3" xfId="5113" xr:uid="{0BA8BAB4-8977-4D4C-8281-A295D02C0EF9}"/>
    <cellStyle name="Normal 26 7 4" xfId="5114" xr:uid="{EB8EF0DD-4C29-4894-A2C2-D37FEA1A578C}"/>
    <cellStyle name="Normal 26 7 5" xfId="5115" xr:uid="{B529B166-41EF-4FD5-AFC0-F71213D6C8AF}"/>
    <cellStyle name="Normal 26 7 6" xfId="5116" xr:uid="{292E888E-5AE2-4A76-9368-27887AFBE1CF}"/>
    <cellStyle name="Normal 26 7 7" xfId="5117" xr:uid="{358141E5-0278-4548-9319-8B016310CABE}"/>
    <cellStyle name="Normal 26 7 8" xfId="5118" xr:uid="{54F9ED37-9284-41E7-9C3D-79156672D032}"/>
    <cellStyle name="Normal 26 7 9" xfId="5119" xr:uid="{206A9E91-5C3F-4E0D-B558-01E6E0772AB0}"/>
    <cellStyle name="Normal 26 8" xfId="5120" xr:uid="{47AFD1FF-8B42-4035-99DD-EF4867662A6B}"/>
    <cellStyle name="Normal 26 8 10" xfId="5121" xr:uid="{37590AA7-8E8F-4A00-B133-4F20BDD91438}"/>
    <cellStyle name="Normal 26 8 11" xfId="5122" xr:uid="{02377F39-C8CE-451A-9CEA-2FF3F77BB048}"/>
    <cellStyle name="Normal 26 8 2" xfId="5123" xr:uid="{3A30C06F-8F69-4BA0-AE49-1D4F82310951}"/>
    <cellStyle name="Normal 26 8 3" xfId="5124" xr:uid="{11BB9CBE-47A6-4A87-B986-6EE9A80038AA}"/>
    <cellStyle name="Normal 26 8 4" xfId="5125" xr:uid="{035E9623-1C1F-4891-8FD6-869604D12C97}"/>
    <cellStyle name="Normal 26 8 5" xfId="5126" xr:uid="{CAB0CF33-4952-41C9-8E4D-CB04FB1E0190}"/>
    <cellStyle name="Normal 26 8 6" xfId="5127" xr:uid="{16BBFC40-C579-49A1-961C-6CE72996DE62}"/>
    <cellStyle name="Normal 26 8 7" xfId="5128" xr:uid="{D9AB989F-B931-4910-B810-0CD10B445911}"/>
    <cellStyle name="Normal 26 8 8" xfId="5129" xr:uid="{149A23B3-164F-4E7A-AF2B-23630801DBF9}"/>
    <cellStyle name="Normal 26 8 9" xfId="5130" xr:uid="{5FCE3814-00FB-4062-9FBC-949B68B029F8}"/>
    <cellStyle name="Normal 26 9" xfId="5131" xr:uid="{38B0BD12-66EF-4EF5-A0DB-6A8B456908CB}"/>
    <cellStyle name="Normal 27" xfId="5132" xr:uid="{DC5529FE-2FD0-441D-BA51-FE6D14D67D74}"/>
    <cellStyle name="Normal 27 2" xfId="5133" xr:uid="{B5E63D13-95B7-45D1-ADB0-EBE0DA5C5D4F}"/>
    <cellStyle name="Normal 27 2 2" xfId="5134" xr:uid="{AAD82F86-0AF1-4D0D-AB4B-97A010037F77}"/>
    <cellStyle name="Normal 27 2 3" xfId="5135" xr:uid="{BCDB201F-1954-4FC6-B22B-6E919354D8E9}"/>
    <cellStyle name="Normal 27 3" xfId="5136" xr:uid="{4EEC6D2F-F1EE-457C-9931-FFC77A70DCDE}"/>
    <cellStyle name="Normal 27 3 2" xfId="5137" xr:uid="{36B3080E-FDCC-456F-B2AE-9BBC4F5F1627}"/>
    <cellStyle name="Normal 27 4" xfId="5138" xr:uid="{4FFD2DF3-5BB5-4BE7-B700-411597E7C913}"/>
    <cellStyle name="Normal 27 4 2" xfId="5139" xr:uid="{A8683327-DFFA-4698-BA97-FCC16EC56211}"/>
    <cellStyle name="Normal 27 5" xfId="5140" xr:uid="{2974E703-D206-4164-940C-AAA241BF5675}"/>
    <cellStyle name="Normal 27 5 2" xfId="5141" xr:uid="{995A82F9-1A06-4A02-AFDF-5FEDB5716E2A}"/>
    <cellStyle name="Normal 27 6" xfId="5142" xr:uid="{5FCC0C77-9586-4549-A63B-49BF68224406}"/>
    <cellStyle name="Normal 27 6 2" xfId="5143" xr:uid="{B1DA2A1E-F4FD-42DE-A22D-8A9F4992233E}"/>
    <cellStyle name="Normal 27 7" xfId="5144" xr:uid="{BF1D3CBC-EA88-4825-81C0-3E2C76D01FD1}"/>
    <cellStyle name="Normal 27 7 2" xfId="5145" xr:uid="{065069A2-C651-4E3B-8B42-92D9F37D4D06}"/>
    <cellStyle name="Normal 27 8" xfId="5146" xr:uid="{CAD8D61D-B421-4E9A-99B2-04899DF85CC7}"/>
    <cellStyle name="Normal 27 9" xfId="5147" xr:uid="{91363883-F5C6-4F5A-B1FD-DD3641339ACC}"/>
    <cellStyle name="Normal 27 9 2" xfId="8152" xr:uid="{A2A981F1-A341-405F-A76C-6B7F8A103AA4}"/>
    <cellStyle name="Normal 27 9 3" xfId="8327" xr:uid="{6E54FEA4-45D4-4260-9356-5DF34CACDB6B}"/>
    <cellStyle name="Normal 28" xfId="5148" xr:uid="{906B4E9F-A0D4-4F38-BD29-F206967BBA5E}"/>
    <cellStyle name="Normal 28 2" xfId="5149" xr:uid="{CBF7E5CB-501E-4A87-B978-50CDD9F3E7E7}"/>
    <cellStyle name="Normal 28 2 2" xfId="5150" xr:uid="{640F6186-B0FA-4669-8322-289C09A6BE44}"/>
    <cellStyle name="Normal 28 3" xfId="5151" xr:uid="{8D856837-336C-4E55-BE75-75000D26E364}"/>
    <cellStyle name="Normal 28 3 2" xfId="5152" xr:uid="{91E90B53-F1D2-4A05-B614-D7CA9DF2FFE7}"/>
    <cellStyle name="Normal 28 4" xfId="5153" xr:uid="{CE91C777-C05D-40C1-9F42-ECFFA18F78D4}"/>
    <cellStyle name="Normal 28 4 2" xfId="5154" xr:uid="{D0334B71-A640-4345-A252-D095E0BB61BB}"/>
    <cellStyle name="Normal 28 5" xfId="5155" xr:uid="{69799CF3-6B2E-42E7-BB50-30B223914752}"/>
    <cellStyle name="Normal 28 5 2" xfId="5156" xr:uid="{89E1D67D-E892-43CF-AB51-6A14732B43ED}"/>
    <cellStyle name="Normal 28 6" xfId="5157" xr:uid="{57DC5B2E-B0EB-4979-985E-51A9AD2C45E1}"/>
    <cellStyle name="Normal 28 6 2" xfId="5158" xr:uid="{2954661C-35CA-4478-90FB-D8BDE5E8A494}"/>
    <cellStyle name="Normal 28 7" xfId="5159" xr:uid="{AF87959B-D7CD-42CE-97E5-A8D0BA1303B5}"/>
    <cellStyle name="Normal 28 7 2" xfId="5160" xr:uid="{C950D001-A324-4A87-89D0-B52B2A0DD646}"/>
    <cellStyle name="Normal 28 8" xfId="5161" xr:uid="{EBEEF2BC-11CA-454E-9568-7D194F83FE04}"/>
    <cellStyle name="Normal 28 9" xfId="5162" xr:uid="{EAD86F49-F04D-45EF-84DD-3F0E466ED6C3}"/>
    <cellStyle name="Normal 28 9 2" xfId="8153" xr:uid="{3014E5A0-8BD8-4217-A4F7-0DCD395D56E6}"/>
    <cellStyle name="Normal 28 9 3" xfId="8328" xr:uid="{976138FF-AAF1-4CE9-9209-5DF21C143820}"/>
    <cellStyle name="Normal 29" xfId="5163" xr:uid="{D7BFE6A9-B84E-40CD-81E3-CA779C0F8051}"/>
    <cellStyle name="Normal 29 10" xfId="5164" xr:uid="{4604DE59-7A43-4814-9D96-CD0B66CC5EC4}"/>
    <cellStyle name="Normal 29 10 2" xfId="5165" xr:uid="{13FA35E4-57A0-4166-A103-6ED54E692BEF}"/>
    <cellStyle name="Normal 29 10 3" xfId="5166" xr:uid="{EBD0BFFD-7BAF-4D0C-ADC9-6B72A40B22E1}"/>
    <cellStyle name="Normal 29 11" xfId="5167" xr:uid="{8F593906-978B-4E6C-8195-306FD4D201E5}"/>
    <cellStyle name="Normal 29 11 2" xfId="5168" xr:uid="{B031EED3-77A0-41FE-B0C6-3608B85E108A}"/>
    <cellStyle name="Normal 29 11 3" xfId="5169" xr:uid="{E172A931-D3FB-442E-992C-5323E632E9B1}"/>
    <cellStyle name="Normal 29 12" xfId="5170" xr:uid="{FD43D8AF-259D-409A-8C92-8806D7280126}"/>
    <cellStyle name="Normal 29 12 2" xfId="5171" xr:uid="{51D792A2-9808-4A6C-9192-EB85999477AE}"/>
    <cellStyle name="Normal 29 12 3" xfId="5172" xr:uid="{BB40E046-E33A-47E9-A817-3180F75F49BF}"/>
    <cellStyle name="Normal 29 13" xfId="5173" xr:uid="{B03BDC8A-58A7-45BC-B364-EDF6656F59DA}"/>
    <cellStyle name="Normal 29 14" xfId="5174" xr:uid="{038B4F43-1242-42BC-857C-55DC82955364}"/>
    <cellStyle name="Normal 29 15" xfId="5175" xr:uid="{1003D674-93A5-4DD0-9137-8048644235F8}"/>
    <cellStyle name="Normal 29 16" xfId="5176" xr:uid="{DA83C5C3-9DD5-45C8-9F44-5BDAE8DCA890}"/>
    <cellStyle name="Normal 29 17" xfId="5177" xr:uid="{914B1DC1-5049-4325-B6C4-E4FCC852C0BF}"/>
    <cellStyle name="Normal 29 18" xfId="5178" xr:uid="{A02050C1-615A-4953-8708-65DE245E43DA}"/>
    <cellStyle name="Normal 29 19" xfId="5179" xr:uid="{373DE800-F2AE-4BFC-82EB-D0509508791F}"/>
    <cellStyle name="Normal 29 2" xfId="5180" xr:uid="{00E741B7-8700-43E0-BA67-84458D536C48}"/>
    <cellStyle name="Normal 29 2 2" xfId="5181" xr:uid="{2918A95F-0C71-447E-A551-5FE8D8B06968}"/>
    <cellStyle name="Normal 29 2 3" xfId="5182" xr:uid="{EAB3EBDE-7AC2-4345-9969-77AB1F2E3381}"/>
    <cellStyle name="Normal 29 2 4" xfId="5183" xr:uid="{DE55F831-FF1A-44EA-91C9-2D3B183E3EAA}"/>
    <cellStyle name="Normal 29 2 5" xfId="5184" xr:uid="{B21BE14C-FB04-4F1E-9FCB-BBEEFC408472}"/>
    <cellStyle name="Normal 29 2 6" xfId="5185" xr:uid="{0E23695D-C23C-496A-9E64-6C97EF0C885B}"/>
    <cellStyle name="Normal 29 2 7" xfId="5186" xr:uid="{E8B04848-C4A4-4DD6-A9A7-773015DC0BB1}"/>
    <cellStyle name="Normal 29 2 8" xfId="5187" xr:uid="{ADF4D47D-6327-4761-AF1F-C503081B89A7}"/>
    <cellStyle name="Normal 29 2 9" xfId="5188" xr:uid="{700053CA-EE06-46D8-9E72-2EDC6023963D}"/>
    <cellStyle name="Normal 29 20" xfId="5189" xr:uid="{A9861A51-93C2-4B7F-BE8B-04BBE2F22E3E}"/>
    <cellStyle name="Normal 29 21" xfId="5190" xr:uid="{1B904EAD-EB98-4D75-B073-0CEE696727DA}"/>
    <cellStyle name="Normal 29 22" xfId="5191" xr:uid="{DC286FCE-45B1-48C2-B50A-F335702F3902}"/>
    <cellStyle name="Normal 29 23" xfId="5192" xr:uid="{DF61433B-A0D9-4709-9FEE-DEAD887539AD}"/>
    <cellStyle name="Normal 29 24" xfId="5193" xr:uid="{2205B1B4-0804-454C-A0B3-DB3EEDFE544B}"/>
    <cellStyle name="Normal 29 25" xfId="5194" xr:uid="{FB605A3A-951E-4C63-B882-EC5AB89762B6}"/>
    <cellStyle name="Normal 29 26" xfId="5195" xr:uid="{9382268A-AA12-49F0-9246-15B32D03B7C1}"/>
    <cellStyle name="Normal 29 3" xfId="5196" xr:uid="{577CB50A-D61B-4217-9DE2-79E7C9A50244}"/>
    <cellStyle name="Normal 29 3 10" xfId="5197" xr:uid="{AC2F058E-1770-40B4-9465-5A0C962C7212}"/>
    <cellStyle name="Normal 29 3 11" xfId="5198" xr:uid="{A7554472-C4FF-49EC-B539-80919E56D68E}"/>
    <cellStyle name="Normal 29 3 2" xfId="5199" xr:uid="{C5C7B59E-9898-4524-8771-0DC3A2A80530}"/>
    <cellStyle name="Normal 29 3 3" xfId="5200" xr:uid="{EBA34EBD-18EF-473B-83DE-26D234E86DF9}"/>
    <cellStyle name="Normal 29 3 4" xfId="5201" xr:uid="{233988EC-94DC-4FD5-9AFA-E0AC11754D38}"/>
    <cellStyle name="Normal 29 3 5" xfId="5202" xr:uid="{78670ED7-8A49-46A8-A933-A5BF6F8DB608}"/>
    <cellStyle name="Normal 29 3 6" xfId="5203" xr:uid="{F195D591-8B03-488F-B6C3-4102DF666AF9}"/>
    <cellStyle name="Normal 29 3 7" xfId="5204" xr:uid="{8AA3990D-1F92-4544-AEF0-AE7D18DE274A}"/>
    <cellStyle name="Normal 29 3 8" xfId="5205" xr:uid="{63DD1224-03BB-4D26-B4BA-49253569B84B}"/>
    <cellStyle name="Normal 29 3 9" xfId="5206" xr:uid="{9C059408-9784-4E46-A7A4-C723DA994ED1}"/>
    <cellStyle name="Normal 29 4" xfId="5207" xr:uid="{39C7A560-C645-4E60-ABB3-2CD0A0E99F5C}"/>
    <cellStyle name="Normal 29 4 10" xfId="5208" xr:uid="{5CF89851-7D2F-44D7-82BA-D62FEAA61CE3}"/>
    <cellStyle name="Normal 29 4 11" xfId="5209" xr:uid="{C64D3E8A-9BB6-4E93-BE34-E37E899FF6CD}"/>
    <cellStyle name="Normal 29 4 2" xfId="5210" xr:uid="{47063023-BE7B-4594-B2E3-B5749E40248D}"/>
    <cellStyle name="Normal 29 4 3" xfId="5211" xr:uid="{B0D31C77-2A57-45B5-B7FE-E1D7433343A8}"/>
    <cellStyle name="Normal 29 4 4" xfId="5212" xr:uid="{6774CA6A-9DF3-4291-89AA-BC28F3AFA71D}"/>
    <cellStyle name="Normal 29 4 5" xfId="5213" xr:uid="{BB43A0BF-56F3-4634-AD00-481027CAD655}"/>
    <cellStyle name="Normal 29 4 6" xfId="5214" xr:uid="{90A48088-7C4A-4845-A9F4-67E762078A4E}"/>
    <cellStyle name="Normal 29 4 7" xfId="5215" xr:uid="{73359F72-AB3E-41BC-91B4-84D3490CAA6D}"/>
    <cellStyle name="Normal 29 4 8" xfId="5216" xr:uid="{5CAF1059-3A21-4B24-A469-BBF30D1533EE}"/>
    <cellStyle name="Normal 29 4 9" xfId="5217" xr:uid="{3B0B25E6-D930-41E3-818E-5191D2F509E4}"/>
    <cellStyle name="Normal 29 5" xfId="5218" xr:uid="{64966E95-8608-42A1-9852-1EFEC972B228}"/>
    <cellStyle name="Normal 29 5 10" xfId="5219" xr:uid="{F54017C2-0E0F-4288-AFC7-AEA5B01AC5DB}"/>
    <cellStyle name="Normal 29 5 11" xfId="5220" xr:uid="{77AB6886-B805-4440-95FE-3EEAE2BD1E36}"/>
    <cellStyle name="Normal 29 5 2" xfId="5221" xr:uid="{1270F0AF-754C-4C8D-A4CA-C72FB4D88FB4}"/>
    <cellStyle name="Normal 29 5 3" xfId="5222" xr:uid="{5E3CE536-4A3B-4EB7-9096-ED3B01C94819}"/>
    <cellStyle name="Normal 29 5 4" xfId="5223" xr:uid="{57583A1E-3B91-416A-AAE8-02D1AB74AA6A}"/>
    <cellStyle name="Normal 29 5 5" xfId="5224" xr:uid="{F5E3152C-52C6-4DB2-BC61-B96B9FE230B0}"/>
    <cellStyle name="Normal 29 5 6" xfId="5225" xr:uid="{C11C9836-6EB7-4877-B260-EB625FD6C9F4}"/>
    <cellStyle name="Normal 29 5 7" xfId="5226" xr:uid="{C505C37F-1E8E-4A2E-90E7-BA3B7AE06F83}"/>
    <cellStyle name="Normal 29 5 8" xfId="5227" xr:uid="{A7A0AFFE-AA9C-4B07-A133-B88A68119371}"/>
    <cellStyle name="Normal 29 5 9" xfId="5228" xr:uid="{85C10BDE-8934-428A-A632-2939DDB69140}"/>
    <cellStyle name="Normal 29 6" xfId="5229" xr:uid="{9F312CF8-2243-467C-8BBB-84F53C1FF485}"/>
    <cellStyle name="Normal 29 6 10" xfId="5230" xr:uid="{3DD51944-CF6F-4A47-9DF8-C069236CA85E}"/>
    <cellStyle name="Normal 29 6 11" xfId="5231" xr:uid="{5E7566B9-16C4-427A-9D0B-CF37276ADF8B}"/>
    <cellStyle name="Normal 29 6 2" xfId="5232" xr:uid="{0F480003-F571-45B7-A328-8140B52BD424}"/>
    <cellStyle name="Normal 29 6 3" xfId="5233" xr:uid="{D3E32F00-C159-4859-9F9F-FD2958AA29BF}"/>
    <cellStyle name="Normal 29 6 4" xfId="5234" xr:uid="{2435DCD8-6F9D-40B6-A62A-8E346D635C5D}"/>
    <cellStyle name="Normal 29 6 5" xfId="5235" xr:uid="{A97D9864-7A8F-40AD-AC68-B7CD3A796F0B}"/>
    <cellStyle name="Normal 29 6 6" xfId="5236" xr:uid="{8D9E15E7-98FC-463B-885D-9C2649A11769}"/>
    <cellStyle name="Normal 29 6 7" xfId="5237" xr:uid="{281D9A59-BA4E-472C-9BBE-49ACD49A8496}"/>
    <cellStyle name="Normal 29 6 8" xfId="5238" xr:uid="{4405F86A-12C6-4A6E-A6BB-711D8B69B902}"/>
    <cellStyle name="Normal 29 6 9" xfId="5239" xr:uid="{23E77E09-BE5D-4453-838E-5CC48CF69AAE}"/>
    <cellStyle name="Normal 29 7" xfId="5240" xr:uid="{5711DECA-3DCC-40E8-A08F-FEE2B70DCDA6}"/>
    <cellStyle name="Normal 29 7 10" xfId="5241" xr:uid="{AF52339E-0CBA-415D-9BED-3F3760E70C32}"/>
    <cellStyle name="Normal 29 7 11" xfId="5242" xr:uid="{B2BCB464-6C9E-40BA-A52A-E673264FF59D}"/>
    <cellStyle name="Normal 29 7 2" xfId="5243" xr:uid="{9316722C-D17C-4502-94E9-117AEFEEFD7B}"/>
    <cellStyle name="Normal 29 7 3" xfId="5244" xr:uid="{EA1D1ECC-68DF-41FB-AC2E-E72EB013AA0E}"/>
    <cellStyle name="Normal 29 7 4" xfId="5245" xr:uid="{81074039-0963-43BF-A993-17FB71131CCD}"/>
    <cellStyle name="Normal 29 7 5" xfId="5246" xr:uid="{2BCC21A4-EC67-4762-B41E-47F7D04382F2}"/>
    <cellStyle name="Normal 29 7 6" xfId="5247" xr:uid="{D6980F7F-7E15-41B3-BE5F-CAC00C6CA01A}"/>
    <cellStyle name="Normal 29 7 7" xfId="5248" xr:uid="{19F7B200-60F0-4E79-9D83-BD4100DC9DDD}"/>
    <cellStyle name="Normal 29 7 8" xfId="5249" xr:uid="{24E09F32-2C9F-4E03-9B61-D494199841C0}"/>
    <cellStyle name="Normal 29 7 9" xfId="5250" xr:uid="{E5AB58C1-580E-4BB7-9D43-F71CA6FFFAFB}"/>
    <cellStyle name="Normal 29 8" xfId="5251" xr:uid="{3FB2CC7B-3D19-4ADB-A34F-D36A858B2F3D}"/>
    <cellStyle name="Normal 29 8 10" xfId="5252" xr:uid="{280B0DB4-0A6C-484B-A2FB-B1D2236AC482}"/>
    <cellStyle name="Normal 29 8 11" xfId="5253" xr:uid="{F230865F-D723-47CB-9517-08C9C77D74DF}"/>
    <cellStyle name="Normal 29 8 2" xfId="5254" xr:uid="{AE913029-8728-4A28-9420-8BD6BB2497FE}"/>
    <cellStyle name="Normal 29 8 3" xfId="5255" xr:uid="{EF314910-9D9E-4C14-9884-6113631B35D2}"/>
    <cellStyle name="Normal 29 8 4" xfId="5256" xr:uid="{CC72CD3F-7633-44B0-BC22-D61F09510C43}"/>
    <cellStyle name="Normal 29 8 5" xfId="5257" xr:uid="{03E9E680-E5F3-41C5-AC7B-DD8F5B778073}"/>
    <cellStyle name="Normal 29 8 6" xfId="5258" xr:uid="{43483E22-234E-45D0-B647-824FEB08264C}"/>
    <cellStyle name="Normal 29 8 7" xfId="5259" xr:uid="{D9A5575F-1DC3-4546-A572-DB9A5C39734F}"/>
    <cellStyle name="Normal 29 8 8" xfId="5260" xr:uid="{19CE8EFC-252E-4FFD-B255-DDEEACD0E543}"/>
    <cellStyle name="Normal 29 8 9" xfId="5261" xr:uid="{D495A91A-DB8D-4B12-B95A-806A1EC50693}"/>
    <cellStyle name="Normal 29 9" xfId="5262" xr:uid="{B4387B48-A9C1-4CF2-84D3-0F9A6F7A9521}"/>
    <cellStyle name="Normal 29 9 2" xfId="5263" xr:uid="{1E93C521-50C5-442F-BF9E-BA62C0532A78}"/>
    <cellStyle name="Normal 29 9 3" xfId="5264" xr:uid="{2F85E873-CF36-4783-8980-305EE2804AD7}"/>
    <cellStyle name="Normal 3" xfId="8" xr:uid="{00000000-0005-0000-0000-000008000000}"/>
    <cellStyle name="Normal 3 10" xfId="5265" xr:uid="{EF16442D-0176-4EE5-BF65-A994974CCE89}"/>
    <cellStyle name="Normal 3 10 2" xfId="5266" xr:uid="{5DA3E18E-1B4D-48C1-B521-CC87BAF70222}"/>
    <cellStyle name="Normal 3 10 3" xfId="5267" xr:uid="{C9EC43F2-CB5F-4B15-9C58-529D470659D4}"/>
    <cellStyle name="Normal 3 11" xfId="5268" xr:uid="{296B94A4-6662-4665-895D-807D64967992}"/>
    <cellStyle name="Normal 3 11 2" xfId="5269" xr:uid="{7C718BA2-22AB-4459-91D2-6FCD786A899F}"/>
    <cellStyle name="Normal 3 11 3" xfId="5270" xr:uid="{BC3B3D22-144B-4510-B940-42EB2ED75E54}"/>
    <cellStyle name="Normal 3 12" xfId="5271" xr:uid="{F34289A5-C5BC-468D-89F2-0139F4528B3D}"/>
    <cellStyle name="Normal 3 12 2" xfId="5272" xr:uid="{A58745F8-982A-4B7A-930A-92BA810E5B40}"/>
    <cellStyle name="Normal 3 12 3" xfId="5273" xr:uid="{F1EAE243-63B6-4B8D-BBE5-FCC3A81AFCC2}"/>
    <cellStyle name="Normal 3 13" xfId="5274" xr:uid="{F00FA37E-8A70-42BF-96B4-E9B19FC426E2}"/>
    <cellStyle name="Normal 3 13 2" xfId="5275" xr:uid="{E5E0AD6F-D653-49F6-8B63-240BE6B83A1B}"/>
    <cellStyle name="Normal 3 13 3" xfId="5276" xr:uid="{456C8E2C-7B03-4AC2-8283-6154136F8B01}"/>
    <cellStyle name="Normal 3 14" xfId="5277" xr:uid="{5010DDCC-3DD9-4E11-AF22-8AA5C50D521E}"/>
    <cellStyle name="Normal 3 14 2" xfId="5278" xr:uid="{16CC505F-A0CA-48BC-9AF5-6B04589D20AE}"/>
    <cellStyle name="Normal 3 14 3" xfId="5279" xr:uid="{E8583A07-1109-48F2-880C-68E50E54C3D7}"/>
    <cellStyle name="Normal 3 15" xfId="5280" xr:uid="{65E710E9-8683-4ECB-9B21-F940E25374D0}"/>
    <cellStyle name="Normal 3 15 2" xfId="5281" xr:uid="{7538073D-9CE4-470A-8457-186AB77769C2}"/>
    <cellStyle name="Normal 3 15 3" xfId="5282" xr:uid="{BFCB9AE3-150C-4D7F-AEBF-FA9BFBD25C7B}"/>
    <cellStyle name="Normal 3 16" xfId="5283" xr:uid="{9FFB48DA-FBC4-4995-AF0D-69872D4AE0BD}"/>
    <cellStyle name="Normal 3 16 2" xfId="5284" xr:uid="{17012BFE-243F-4C58-9D5D-8CF8A8D600EA}"/>
    <cellStyle name="Normal 3 16 3" xfId="5285" xr:uid="{9E10DE60-B878-40B0-B737-20089F5CEDF8}"/>
    <cellStyle name="Normal 3 17" xfId="5286" xr:uid="{B319BD3E-1DB7-494F-B193-97F910955B04}"/>
    <cellStyle name="Normal 3 17 2" xfId="5287" xr:uid="{12F6C343-9B4F-4280-8C65-34F58D7D9FB3}"/>
    <cellStyle name="Normal 3 17 3" xfId="5288" xr:uid="{A97B28F7-0824-4562-ADAC-E60F5AB3D074}"/>
    <cellStyle name="Normal 3 18" xfId="5289" xr:uid="{CCD88DD3-F995-40D5-AAFB-CEE0650F3D9E}"/>
    <cellStyle name="Normal 3 18 2" xfId="5290" xr:uid="{03B2A037-4A50-46F8-9759-BA1C2D490949}"/>
    <cellStyle name="Normal 3 18 3" xfId="5291" xr:uid="{594E0324-C8A2-46F2-9C14-CE6734E5E4A6}"/>
    <cellStyle name="Normal 3 19" xfId="5292" xr:uid="{318232A1-EDCA-4AE2-BE39-12D425A3A451}"/>
    <cellStyle name="Normal 3 19 2" xfId="5293" xr:uid="{54EC3B0B-C08E-44E9-A031-2BB03ADD9876}"/>
    <cellStyle name="Normal 3 19 3" xfId="5294" xr:uid="{D47B13BA-421B-489D-8B32-16D8F9F9535F}"/>
    <cellStyle name="Normal 3 2" xfId="18" xr:uid="{5C9233A6-B6D8-4511-AB06-F4E6E7B0F1C3}"/>
    <cellStyle name="Normal 3 2 2" xfId="5296" xr:uid="{2BA24CC1-EBF7-48C3-8EFD-E63EAD31E0CD}"/>
    <cellStyle name="Normal 3 2 3" xfId="5297" xr:uid="{34AF7E60-7D85-4938-A33E-1836C4ED0F6C}"/>
    <cellStyle name="Normal 3 2 4" xfId="5295" xr:uid="{B4C6CECB-929C-4475-975A-2651EF46662D}"/>
    <cellStyle name="Normal 3 2 5" xfId="8024" xr:uid="{EEE50AD8-88B7-4B7B-A32C-4F9B04BBF924}"/>
    <cellStyle name="Normal 3 2 6" xfId="8199" xr:uid="{DDCA2206-DEA1-4954-AB1E-5B1B9EB0D029}"/>
    <cellStyle name="Normal 3 20" xfId="5298" xr:uid="{58BABCD8-533F-4ECD-8504-06448205845E}"/>
    <cellStyle name="Normal 3 20 2" xfId="5299" xr:uid="{52AD2A31-D940-450D-9BA4-55D2F8A2CD9A}"/>
    <cellStyle name="Normal 3 20 3" xfId="5300" xr:uid="{860A8E2F-EAD3-467F-B65E-1359AABA83FE}"/>
    <cellStyle name="Normal 3 21" xfId="5301" xr:uid="{532F160D-4AC9-45B1-8770-D0C7DB5B678B}"/>
    <cellStyle name="Normal 3 21 2" xfId="5302" xr:uid="{23164EC7-588D-44BC-8DF7-8A34206966F9}"/>
    <cellStyle name="Normal 3 21 3" xfId="5303" xr:uid="{9427ADF2-7B17-4A57-9D78-1B44C89E0429}"/>
    <cellStyle name="Normal 3 22" xfId="5304" xr:uid="{37515029-33DB-44C4-A6C8-6666F2CA1FA2}"/>
    <cellStyle name="Normal 3 22 2" xfId="5305" xr:uid="{DC23ABA8-8326-4474-A648-BCF658662D2D}"/>
    <cellStyle name="Normal 3 22 3" xfId="5306" xr:uid="{B0B084C2-453A-4766-96AE-9B49E242E9E5}"/>
    <cellStyle name="Normal 3 23" xfId="5307" xr:uid="{EF28718D-7301-424F-9A91-BCBDF2EFCB50}"/>
    <cellStyle name="Normal 3 23 2" xfId="5308" xr:uid="{93FD00B9-3B88-4595-A3F1-C634088855FA}"/>
    <cellStyle name="Normal 3 23 3" xfId="5309" xr:uid="{7372723D-1200-471F-A4D6-37AD9928E815}"/>
    <cellStyle name="Normal 3 24" xfId="5310" xr:uid="{7D71AFED-784E-4E5A-8122-96130CC40F17}"/>
    <cellStyle name="Normal 3 24 2" xfId="5311" xr:uid="{0D42EC39-08E5-427E-8F51-6F708D3A31F0}"/>
    <cellStyle name="Normal 3 24 3" xfId="5312" xr:uid="{3D4EFFF3-E7DF-4B1E-8E32-A50DAE3D41C8}"/>
    <cellStyle name="Normal 3 25" xfId="5313" xr:uid="{8977F54F-C9A3-47B6-8F65-36E6603A11FE}"/>
    <cellStyle name="Normal 3 25 2" xfId="5314" xr:uid="{47564380-991C-4C33-97AC-58C057F110FD}"/>
    <cellStyle name="Normal 3 25 3" xfId="5315" xr:uid="{EF9BA7A0-49A3-40CB-862F-26411649613F}"/>
    <cellStyle name="Normal 3 26" xfId="5316" xr:uid="{E0103F37-4F55-4866-98AA-A03214EDF696}"/>
    <cellStyle name="Normal 3 26 2" xfId="5317" xr:uid="{88592F95-4E8D-4AB3-8A23-1E926F9E96C0}"/>
    <cellStyle name="Normal 3 26 3" xfId="5318" xr:uid="{6B28C8E8-06A9-4BAF-920E-23C8FDA1F39E}"/>
    <cellStyle name="Normal 3 27" xfId="5319" xr:uid="{5FFA093C-688D-4CB2-91E7-AEEB03AA84C6}"/>
    <cellStyle name="Normal 3 27 2" xfId="5320" xr:uid="{49C13929-D031-41B5-B2D6-B98B85CBFF5E}"/>
    <cellStyle name="Normal 3 27 3" xfId="5321" xr:uid="{AE615C37-FF51-4526-BD7D-9EBDDF837D03}"/>
    <cellStyle name="Normal 3 28" xfId="5322" xr:uid="{9046A49A-FBF6-4C96-896A-D9970BEF5245}"/>
    <cellStyle name="Normal 3 29" xfId="5323" xr:uid="{C1EA1271-1C01-4248-A8C0-C7841C42A82D}"/>
    <cellStyle name="Normal 3 3" xfId="23" xr:uid="{A0FAE1B9-5F4F-4D9E-8ADA-271F1D147FDF}"/>
    <cellStyle name="Normal 3 3 2" xfId="5325" xr:uid="{A53E3C5E-14AD-4886-BE78-45BBAF4B11A6}"/>
    <cellStyle name="Normal 3 3 3" xfId="5326" xr:uid="{A8DF9C1D-A064-401D-A69F-7666D1A7AD68}"/>
    <cellStyle name="Normal 3 3 4" xfId="5324" xr:uid="{581159CD-B445-47B5-A52B-E6456FF7F645}"/>
    <cellStyle name="Normal 3 3 5" xfId="8029" xr:uid="{41164AD0-813E-42C9-9C6A-44206B475763}"/>
    <cellStyle name="Normal 3 3 6" xfId="8204" xr:uid="{423108FB-A44E-4DC8-9003-5D1FF8A33EB3}"/>
    <cellStyle name="Normal 3 30" xfId="5327" xr:uid="{B1935068-A00A-4CE1-8DCF-9536D4EB8327}"/>
    <cellStyle name="Normal 3 31" xfId="5328" xr:uid="{AA5E8CFA-2727-4A0C-A6B6-A14A903806AB}"/>
    <cellStyle name="Normal 3 32" xfId="5329" xr:uid="{8B2403EF-DD7B-482A-B961-C8922A74470D}"/>
    <cellStyle name="Normal 3 33" xfId="5330" xr:uid="{ADB8A654-E978-435B-B8A6-3D304B533694}"/>
    <cellStyle name="Normal 3 34" xfId="5331" xr:uid="{9C350231-B9C6-45D8-9B7A-DB9854203A8C}"/>
    <cellStyle name="Normal 3 35" xfId="5332" xr:uid="{611C8E85-445F-48E2-AD07-FFBF4443A327}"/>
    <cellStyle name="Normal 3 36" xfId="5333" xr:uid="{57F9E5F4-EBDF-492E-8CC1-E0590B89877F}"/>
    <cellStyle name="Normal 3 37" xfId="5334" xr:uid="{80C5DC0D-ABDE-4D3F-A027-85935610B9DE}"/>
    <cellStyle name="Normal 3 38" xfId="5335" xr:uid="{45246E81-9791-4662-8CBF-1A5B1B1E51A0}"/>
    <cellStyle name="Normal 3 39" xfId="5336" xr:uid="{77B77940-76E7-4741-AEE1-1EC15D342E9E}"/>
    <cellStyle name="Normal 3 4" xfId="5337" xr:uid="{76366389-8C0F-481E-AF21-5186DBAB7E4B}"/>
    <cellStyle name="Normal 3 4 2" xfId="5338" xr:uid="{5A0E57BB-4E18-4F8B-B538-84ED9309CAE3}"/>
    <cellStyle name="Normal 3 4 3" xfId="5339" xr:uid="{D68017F1-A5DB-431F-8E57-1E3448CE143C}"/>
    <cellStyle name="Normal 3 40" xfId="5340" xr:uid="{8236C2DE-F48D-450A-95DF-FE0F670178F6}"/>
    <cellStyle name="Normal 3 41" xfId="5341" xr:uid="{2737001B-9759-4F39-B51C-FD62136F832A}"/>
    <cellStyle name="Normal 3 42" xfId="5342" xr:uid="{41B5366C-6ABD-4BB3-8E0B-B84D52773F1D}"/>
    <cellStyle name="Normal 3 43" xfId="14" xr:uid="{00000000-0005-0000-0000-000009000000}"/>
    <cellStyle name="Normal 3 43 2" xfId="19" xr:uid="{F7EBD8B2-F260-4187-95A4-0BF26F805441}"/>
    <cellStyle name="Normal 3 43 2 2" xfId="8025" xr:uid="{24E6D2F6-B314-4D7E-9E9E-43C56D5A1015}"/>
    <cellStyle name="Normal 3 43 2 3" xfId="8200" xr:uid="{F4D5B39F-348D-49BC-B6BD-8A0C6B1C2D02}"/>
    <cellStyle name="Normal 3 43 3" xfId="24" xr:uid="{6FFA6495-5D9D-40D1-9AE5-87C1DE7B6F89}"/>
    <cellStyle name="Normal 3 43 3 2" xfId="8030" xr:uid="{BB0F9AC2-EFB6-4DE7-8EB2-9E369C0C9626}"/>
    <cellStyle name="Normal 3 43 3 3" xfId="8205" xr:uid="{5E87DA99-BC19-46ED-A92B-394DBF887639}"/>
    <cellStyle name="Normal 3 43 4" xfId="5343" xr:uid="{DC8820D6-E4F2-4AF8-8D1D-B894AB073A5A}"/>
    <cellStyle name="Normal 3 43 4 2" xfId="8154" xr:uid="{FA839997-FD04-45CE-87F9-EE8A5D1430D7}"/>
    <cellStyle name="Normal 3 43 4 3" xfId="8329" xr:uid="{6C5BCCCD-87CB-4F84-A3F5-7B8652D41AE2}"/>
    <cellStyle name="Normal 3 43 5" xfId="8020" xr:uid="{134BFC20-A5B4-40EC-A499-0FD5CBFB129F}"/>
    <cellStyle name="Normal 3 43 6" xfId="8190" xr:uid="{63840666-60EA-4385-95CC-BE5D0163B48B}"/>
    <cellStyle name="Normal 3 43 7" xfId="8195" xr:uid="{6D1C6357-FCCB-4C33-83E3-CE9BE6C539D2}"/>
    <cellStyle name="Normal 3 44" xfId="5344" xr:uid="{79896CBD-7A8D-4FE6-A18C-0AA2884FEFB3}"/>
    <cellStyle name="Normal 3 45" xfId="5345" xr:uid="{B9A5DB52-3C3D-4A94-B585-481C2B913B0A}"/>
    <cellStyle name="Normal 3 46" xfId="5346" xr:uid="{FE0861BF-33F0-48ED-9673-B5A516093C43}"/>
    <cellStyle name="Normal 3 47" xfId="32" xr:uid="{C1172BAE-2E59-4F80-AB16-B294D6A766C0}"/>
    <cellStyle name="Normal 3 48" xfId="8019" xr:uid="{C72FC65A-9AEF-47C2-A9E5-D6FC6C472305}"/>
    <cellStyle name="Normal 3 49" xfId="8189" xr:uid="{8C0DBB09-F3AE-4A7A-92D1-5D5F22F7AC8E}"/>
    <cellStyle name="Normal 3 5" xfId="5347" xr:uid="{5114AD2F-F97F-4504-988D-6FD147060935}"/>
    <cellStyle name="Normal 3 5 2" xfId="5348" xr:uid="{4D9B759E-7476-4FE2-8ADD-3C73862006FF}"/>
    <cellStyle name="Normal 3 5 3" xfId="5349" xr:uid="{104AEC11-539F-41B8-9D7C-DC76BBFC356F}"/>
    <cellStyle name="Normal 3 50" xfId="8194" xr:uid="{08F8DB89-F9B4-4066-80F1-30C8E1391218}"/>
    <cellStyle name="Normal 3 6" xfId="5350" xr:uid="{255A70B9-D23E-4726-B23F-0286133A868C}"/>
    <cellStyle name="Normal 3 6 2" xfId="5351" xr:uid="{AFA2EE90-1D62-4D84-B9FD-D38E389D72BE}"/>
    <cellStyle name="Normal 3 6 3" xfId="5352" xr:uid="{B6FB4B62-6725-4727-8859-CB9F1B09DA24}"/>
    <cellStyle name="Normal 3 7" xfId="5353" xr:uid="{DE1A22F7-1CDD-48DB-B957-08D3788ECEB6}"/>
    <cellStyle name="Normal 3 7 2" xfId="5354" xr:uid="{F3B4305C-C9A8-49BB-8372-3361891B95FB}"/>
    <cellStyle name="Normal 3 7 3" xfId="5355" xr:uid="{71E2A635-B19C-46F1-859C-4C75545C21E1}"/>
    <cellStyle name="Normal 3 8" xfId="5356" xr:uid="{EC47A344-7DA6-4EAD-BB2B-6FF1EF1D2EFA}"/>
    <cellStyle name="Normal 3 8 2" xfId="5357" xr:uid="{8543FE95-EAF1-4F96-99CC-A0604AE4B871}"/>
    <cellStyle name="Normal 3 8 3" xfId="5358" xr:uid="{9419C7A4-5BBD-42E0-A213-93B1A7EE0D58}"/>
    <cellStyle name="Normal 3 9" xfId="5359" xr:uid="{CF018AB0-4493-45F8-B9B8-F2F3305BCCA7}"/>
    <cellStyle name="Normal 3 9 2" xfId="5360" xr:uid="{05947304-5D8D-441F-8166-93C91E0F0883}"/>
    <cellStyle name="Normal 3 9 3" xfId="5361" xr:uid="{FEC1B411-2FC4-4551-85B2-2E2EAD9C0F66}"/>
    <cellStyle name="Normal 30" xfId="5362" xr:uid="{DB0BB52F-B424-4E25-8B2F-D33A919E3F46}"/>
    <cellStyle name="Normal 30 10" xfId="5363" xr:uid="{9F6A5249-3EA0-4640-98C4-D115ED037CD3}"/>
    <cellStyle name="Normal 30 11" xfId="5364" xr:uid="{4A9204AF-2208-411D-99B4-CA56DD895361}"/>
    <cellStyle name="Normal 30 12" xfId="5365" xr:uid="{F6358A28-F40F-4C19-976E-73815BF9FDF5}"/>
    <cellStyle name="Normal 30 13" xfId="5366" xr:uid="{EDFDB384-776B-44C8-A6AA-BF2F4185A7EA}"/>
    <cellStyle name="Normal 30 14" xfId="5367" xr:uid="{14043F39-46FA-47E4-9728-570DDE1FFD81}"/>
    <cellStyle name="Normal 30 15" xfId="5368" xr:uid="{15222614-3355-4ED2-BE33-D828ADBE79A4}"/>
    <cellStyle name="Normal 30 16" xfId="5369" xr:uid="{AB351A1D-4CD5-433A-A02A-CB0DC061F3F7}"/>
    <cellStyle name="Normal 30 17" xfId="5370" xr:uid="{F40EA951-4522-46D2-BD58-971DB8433E32}"/>
    <cellStyle name="Normal 30 18" xfId="5371" xr:uid="{1E813264-603C-4347-B5B2-9125CAA55B67}"/>
    <cellStyle name="Normal 30 19" xfId="5372" xr:uid="{60C73EE3-F709-44D2-9B68-494CC491D6FC}"/>
    <cellStyle name="Normal 30 2" xfId="5373" xr:uid="{902511F0-CF8C-43F3-8C8C-86A641EF15EC}"/>
    <cellStyle name="Normal 30 2 2" xfId="5374" xr:uid="{F5A7A589-4C30-4924-BAD2-1A934F767168}"/>
    <cellStyle name="Normal 30 2 3" xfId="5375" xr:uid="{7AD1128B-542A-42AB-A77E-696D67FC6B3F}"/>
    <cellStyle name="Normal 30 2 4" xfId="5376" xr:uid="{CA8B867A-2D84-4A68-9294-AB492D9BAAF7}"/>
    <cellStyle name="Normal 30 2 5" xfId="5377" xr:uid="{15225D16-7E0B-4403-B2D1-9DEF4087FAEE}"/>
    <cellStyle name="Normal 30 2 6" xfId="5378" xr:uid="{CF725237-35C5-46AB-9FBA-CDBAC6A42B9E}"/>
    <cellStyle name="Normal 30 2 7" xfId="5379" xr:uid="{519D979A-C643-4A2C-A5DF-22CCA7F3BB1E}"/>
    <cellStyle name="Normal 30 2 8" xfId="5380" xr:uid="{E70E3651-5291-4827-9F0D-7460C48E295B}"/>
    <cellStyle name="Normal 30 2 9" xfId="5381" xr:uid="{83DF8919-D2DA-4548-8CE0-EC208A984D79}"/>
    <cellStyle name="Normal 30 20" xfId="5382" xr:uid="{1E2E94CA-5A9D-4583-8C7C-24E75F793D6D}"/>
    <cellStyle name="Normal 30 21" xfId="5383" xr:uid="{54724278-A9EC-4BF3-A92A-9B7AD235C884}"/>
    <cellStyle name="Normal 30 22" xfId="5384" xr:uid="{4EFED600-2274-4357-B9CF-51CD5B9BEC99}"/>
    <cellStyle name="Normal 30 23" xfId="5385" xr:uid="{C96D752C-FFB6-4F84-894F-164AEA2ED146}"/>
    <cellStyle name="Normal 30 24" xfId="5386" xr:uid="{570EA0D4-545B-40CA-A923-23E37218B2A6}"/>
    <cellStyle name="Normal 30 25" xfId="5387" xr:uid="{32ED669C-57BD-4328-BDDF-97E3A2861474}"/>
    <cellStyle name="Normal 30 26" xfId="5388" xr:uid="{08020A57-CD26-48BE-8FEC-CF648BBF28E0}"/>
    <cellStyle name="Normal 30 27" xfId="5389" xr:uid="{495ED6A5-E7BD-4790-A9DF-C2D2CCA38542}"/>
    <cellStyle name="Normal 30 27 2" xfId="8155" xr:uid="{ACFD016D-845E-40D3-BC14-21F7A850C5FE}"/>
    <cellStyle name="Normal 30 27 3" xfId="8330" xr:uid="{7B9AAECE-F11F-4B83-9F65-CE554CD718DF}"/>
    <cellStyle name="Normal 30 3" xfId="5390" xr:uid="{760ACB12-F92A-4F24-AB6B-EE1934046E2F}"/>
    <cellStyle name="Normal 30 3 2" xfId="5391" xr:uid="{EAEFBF8E-2B50-402B-9067-38898E5588E7}"/>
    <cellStyle name="Normal 30 3 3" xfId="5392" xr:uid="{1DC9BDBA-0B9B-40ED-AD86-25FA5537C2B2}"/>
    <cellStyle name="Normal 30 3 4" xfId="5393" xr:uid="{B34923B2-4193-4C29-973B-65F65E7C7A8F}"/>
    <cellStyle name="Normal 30 3 5" xfId="5394" xr:uid="{E23CD6CB-EFD5-4CFB-850C-01FC12D94EE6}"/>
    <cellStyle name="Normal 30 3 6" xfId="5395" xr:uid="{CA805792-4BDE-4E25-B1C7-EAB5C97CFD91}"/>
    <cellStyle name="Normal 30 3 7" xfId="5396" xr:uid="{7347DC1F-A644-44FC-BFFD-ABC669E9573D}"/>
    <cellStyle name="Normal 30 3 8" xfId="5397" xr:uid="{17981E4A-18E8-459D-B590-B0A8D6D6188C}"/>
    <cellStyle name="Normal 30 3 9" xfId="5398" xr:uid="{7B6E050C-2A39-4CC6-8E12-C91072BE2F1B}"/>
    <cellStyle name="Normal 30 4" xfId="5399" xr:uid="{468FDE57-D244-4770-A002-CC7AA335EA29}"/>
    <cellStyle name="Normal 30 4 2" xfId="5400" xr:uid="{840C7FC1-0BEE-4113-9C88-4FE131F0EAE3}"/>
    <cellStyle name="Normal 30 4 3" xfId="5401" xr:uid="{2EC32101-271E-4EFC-9884-4D2B456FA1A2}"/>
    <cellStyle name="Normal 30 4 4" xfId="5402" xr:uid="{A38C1800-61F0-4E05-9A30-EC84AC3D7F60}"/>
    <cellStyle name="Normal 30 4 5" xfId="5403" xr:uid="{E0E0102E-07DD-4CD1-B174-1DC7BEEFE2BD}"/>
    <cellStyle name="Normal 30 4 6" xfId="5404" xr:uid="{F79E2AA5-780D-410A-95DE-BD57F62F1765}"/>
    <cellStyle name="Normal 30 4 7" xfId="5405" xr:uid="{D6332E47-EE26-451F-8495-F8EAD22BC04B}"/>
    <cellStyle name="Normal 30 4 8" xfId="5406" xr:uid="{54BD635F-8FCF-4CD4-8AB4-A78320AE83C1}"/>
    <cellStyle name="Normal 30 4 9" xfId="5407" xr:uid="{F325CDFA-FC78-49EB-B35A-037D578C5EE2}"/>
    <cellStyle name="Normal 30 5" xfId="5408" xr:uid="{F9E22E5F-B9B7-4272-8E5A-4D7401C6704E}"/>
    <cellStyle name="Normal 30 5 2" xfId="5409" xr:uid="{978C1E6D-4A2A-4884-92CD-826353E46FBB}"/>
    <cellStyle name="Normal 30 5 3" xfId="5410" xr:uid="{D5E41254-D822-40E4-991D-0A3DA1779135}"/>
    <cellStyle name="Normal 30 5 4" xfId="5411" xr:uid="{B637F7AC-7959-497D-B0C9-681F79B66349}"/>
    <cellStyle name="Normal 30 5 5" xfId="5412" xr:uid="{E7350920-EEC6-4F3E-8C12-9FF77DCBE1AD}"/>
    <cellStyle name="Normal 30 5 6" xfId="5413" xr:uid="{6BA1469A-BD70-4FC9-92E5-161A37330527}"/>
    <cellStyle name="Normal 30 5 7" xfId="5414" xr:uid="{16EDB83F-CA52-4271-BF0E-D323C182B334}"/>
    <cellStyle name="Normal 30 5 8" xfId="5415" xr:uid="{1CE74843-22C9-498D-951E-89D957BEDC1F}"/>
    <cellStyle name="Normal 30 5 9" xfId="5416" xr:uid="{266B83D0-B922-4452-96A7-B5C0759FEACB}"/>
    <cellStyle name="Normal 30 6" xfId="5417" xr:uid="{289DA820-F064-4FD0-9879-F14B7F028E09}"/>
    <cellStyle name="Normal 30 6 2" xfId="5418" xr:uid="{3A0BBA48-C25F-444C-A7BC-CDF85235A5B7}"/>
    <cellStyle name="Normal 30 6 3" xfId="5419" xr:uid="{082A3BBD-A7A0-4861-AB83-BF09C4888690}"/>
    <cellStyle name="Normal 30 6 4" xfId="5420" xr:uid="{9632172B-1C0A-427F-AC69-15D0C32BC630}"/>
    <cellStyle name="Normal 30 6 5" xfId="5421" xr:uid="{0E49AC59-EF96-4E81-9A1F-068A51DAD49A}"/>
    <cellStyle name="Normal 30 6 6" xfId="5422" xr:uid="{9D4799C7-173D-4249-B4EE-F1816E3E72C0}"/>
    <cellStyle name="Normal 30 6 7" xfId="5423" xr:uid="{33550473-DF27-4A25-ABD8-D473BB32B4D7}"/>
    <cellStyle name="Normal 30 6 8" xfId="5424" xr:uid="{0D690D77-F8B0-440F-9BC3-7210B063781A}"/>
    <cellStyle name="Normal 30 6 9" xfId="5425" xr:uid="{8C496E3E-3F32-4649-AE09-E499ADE8AC4D}"/>
    <cellStyle name="Normal 30 7" xfId="5426" xr:uid="{D9ACF63B-7A20-4471-8AE1-720C83789239}"/>
    <cellStyle name="Normal 30 7 2" xfId="5427" xr:uid="{D905AF10-F870-4E7E-87F8-B3389809DE1E}"/>
    <cellStyle name="Normal 30 7 3" xfId="5428" xr:uid="{1287FEBC-9D56-4023-B569-A6F87F51D6B8}"/>
    <cellStyle name="Normal 30 7 4" xfId="5429" xr:uid="{7FE7EFC8-7E73-4B90-B4AB-F906AE9C523B}"/>
    <cellStyle name="Normal 30 7 5" xfId="5430" xr:uid="{2A7524B2-A2C6-4CED-B818-59B7DC6E9330}"/>
    <cellStyle name="Normal 30 7 6" xfId="5431" xr:uid="{78AA1010-8B06-49BA-8812-7695B5B66703}"/>
    <cellStyle name="Normal 30 7 7" xfId="5432" xr:uid="{651AB9EA-CD6F-4A33-BB8E-9E0C075AB800}"/>
    <cellStyle name="Normal 30 7 8" xfId="5433" xr:uid="{5A876AB1-59A2-4F34-966A-2A8D38F97487}"/>
    <cellStyle name="Normal 30 7 9" xfId="5434" xr:uid="{B8A218EA-CB0F-478C-8C63-E16E9744936E}"/>
    <cellStyle name="Normal 30 8" xfId="5435" xr:uid="{E7B1F0C1-E824-41EC-9A6C-A5E5F450952B}"/>
    <cellStyle name="Normal 30 8 2" xfId="5436" xr:uid="{0C8A39B7-3DAE-4DE5-A32B-37CA86521494}"/>
    <cellStyle name="Normal 30 8 3" xfId="5437" xr:uid="{8B051C70-E020-4673-AB46-805449AE9C1B}"/>
    <cellStyle name="Normal 30 8 4" xfId="5438" xr:uid="{7B10CAD0-36DD-4350-92CC-88E454C9BE76}"/>
    <cellStyle name="Normal 30 8 5" xfId="5439" xr:uid="{D1316564-D595-40D3-89FB-BB1D8ACA8B3D}"/>
    <cellStyle name="Normal 30 8 6" xfId="5440" xr:uid="{A9C57B73-F406-45A9-8A54-2A85AE70DCEB}"/>
    <cellStyle name="Normal 30 8 7" xfId="5441" xr:uid="{0011C4AE-9206-413E-801A-2E135C332BBD}"/>
    <cellStyle name="Normal 30 8 8" xfId="5442" xr:uid="{D9126ACD-E76F-4843-A2A1-E63A2D7B94E3}"/>
    <cellStyle name="Normal 30 8 9" xfId="5443" xr:uid="{93CFF733-8F19-4E82-B001-F8289ADED452}"/>
    <cellStyle name="Normal 30 9" xfId="5444" xr:uid="{7F85713A-36A5-43BA-9365-B97242161988}"/>
    <cellStyle name="Normal 31" xfId="5445" xr:uid="{260177BC-EC7F-459B-8D03-EB24688D9C56}"/>
    <cellStyle name="Normal 31 10" xfId="5446" xr:uid="{7B18B477-114D-4661-8E9F-8960FDBE87BB}"/>
    <cellStyle name="Normal 31 11" xfId="5447" xr:uid="{3433B0FB-1E6D-4615-BB5B-D733C902EEDB}"/>
    <cellStyle name="Normal 31 12" xfId="5448" xr:uid="{2D6C58F0-ABDE-4510-946C-A778FE75CD6D}"/>
    <cellStyle name="Normal 31 13" xfId="5449" xr:uid="{D80B233E-7B21-4991-AA59-42B809E42515}"/>
    <cellStyle name="Normal 31 14" xfId="5450" xr:uid="{9153D3A7-AB15-4775-88F3-078301E6E9CD}"/>
    <cellStyle name="Normal 31 15" xfId="5451" xr:uid="{B52A46AF-E0F7-486F-9C6B-4F90232292EC}"/>
    <cellStyle name="Normal 31 16" xfId="5452" xr:uid="{179BB2C1-7F08-4382-B654-F3AC5694C9DA}"/>
    <cellStyle name="Normal 31 17" xfId="5453" xr:uid="{FA1B942B-5299-4D71-BFD3-0C1BF0AFE787}"/>
    <cellStyle name="Normal 31 18" xfId="5454" xr:uid="{57E41512-352A-4CAC-AEE3-6239FFFEBB18}"/>
    <cellStyle name="Normal 31 19" xfId="5455" xr:uid="{2C796AD8-DC38-49D7-AC30-D4F5AE107423}"/>
    <cellStyle name="Normal 31 2" xfId="5456" xr:uid="{C1E1DC69-3B4B-434D-AB7B-617C776CB797}"/>
    <cellStyle name="Normal 31 2 2" xfId="5457" xr:uid="{E150DE8A-2AF9-481F-91C4-0E40A8692DCA}"/>
    <cellStyle name="Normal 31 2 3" xfId="5458" xr:uid="{0BB73678-49E8-40D5-9259-108770582FA7}"/>
    <cellStyle name="Normal 31 2 4" xfId="5459" xr:uid="{E436F4E5-BCE2-4442-AB18-55F147D0AFD3}"/>
    <cellStyle name="Normal 31 2 5" xfId="5460" xr:uid="{DF883A52-7753-4F0A-99E8-325984AD19D1}"/>
    <cellStyle name="Normal 31 2 6" xfId="5461" xr:uid="{C6ABA930-1B33-46B1-AC81-DD9D953CB640}"/>
    <cellStyle name="Normal 31 2 7" xfId="5462" xr:uid="{72C46EED-A813-4548-88EB-0D1E9FBC853B}"/>
    <cellStyle name="Normal 31 2 8" xfId="5463" xr:uid="{1EDB4F10-1882-4894-98D6-3872ED6EA60B}"/>
    <cellStyle name="Normal 31 2 9" xfId="5464" xr:uid="{279AD308-AB9B-4812-84BF-DB79B392D25D}"/>
    <cellStyle name="Normal 31 20" xfId="5465" xr:uid="{E7F1D724-5615-4D99-9F66-B9E557559E75}"/>
    <cellStyle name="Normal 31 21" xfId="5466" xr:uid="{9C107820-2121-4095-9427-E3C1FDF6565E}"/>
    <cellStyle name="Normal 31 22" xfId="5467" xr:uid="{37BA9389-6BC1-449E-A49B-1BF26CEC5127}"/>
    <cellStyle name="Normal 31 23" xfId="5468" xr:uid="{F91836E4-7045-45D9-820C-FFC8BBF0148A}"/>
    <cellStyle name="Normal 31 24" xfId="5469" xr:uid="{65CD80FA-722F-423D-A734-C1D036A1823C}"/>
    <cellStyle name="Normal 31 25" xfId="5470" xr:uid="{D3A73E28-D1F2-4C6B-BFAA-612050E1099D}"/>
    <cellStyle name="Normal 31 26" xfId="5471" xr:uid="{E2EFA96F-DFA0-4A8C-9A34-1EC0A38DEE34}"/>
    <cellStyle name="Normal 31 27" xfId="5472" xr:uid="{319395AC-B95F-402E-8978-C895920C69AA}"/>
    <cellStyle name="Normal 31 27 2" xfId="8156" xr:uid="{0645D3C1-CECB-48DF-A834-CEE21D31F6DF}"/>
    <cellStyle name="Normal 31 27 3" xfId="8331" xr:uid="{41592C6D-18F5-4B30-80C5-BB30FCF69BEE}"/>
    <cellStyle name="Normal 31 3" xfId="5473" xr:uid="{47F9A26D-831B-4306-A5F4-176D8894CB35}"/>
    <cellStyle name="Normal 31 3 2" xfId="5474" xr:uid="{A4C20728-2EBF-4772-8B26-FFFA7A64D8E3}"/>
    <cellStyle name="Normal 31 3 3" xfId="5475" xr:uid="{027E6D07-8FAF-44F4-972B-EAEBA2DEF83D}"/>
    <cellStyle name="Normal 31 3 4" xfId="5476" xr:uid="{73BAB513-1926-402F-8AEE-87BF000557C4}"/>
    <cellStyle name="Normal 31 3 5" xfId="5477" xr:uid="{23AA9A92-CDFB-4C11-842F-4E002B67B1CE}"/>
    <cellStyle name="Normal 31 3 6" xfId="5478" xr:uid="{A2B933F1-18C8-41F6-9E2F-064FC5072603}"/>
    <cellStyle name="Normal 31 3 7" xfId="5479" xr:uid="{D1C620FB-5E44-4D04-9320-9022765911C3}"/>
    <cellStyle name="Normal 31 3 8" xfId="5480" xr:uid="{CD445EAB-DB5C-4ED0-BBD9-EE017F731AB0}"/>
    <cellStyle name="Normal 31 3 9" xfId="5481" xr:uid="{CC191B83-B380-444E-A27E-D7FB31146138}"/>
    <cellStyle name="Normal 31 4" xfId="5482" xr:uid="{8921EA4A-9EFC-4DAA-B74A-C3EA7452A515}"/>
    <cellStyle name="Normal 31 4 2" xfId="5483" xr:uid="{4F0AF0EC-604E-4034-87E7-2D9E63C4C66F}"/>
    <cellStyle name="Normal 31 4 3" xfId="5484" xr:uid="{788C8106-1F36-4727-AE18-5233E6469EB4}"/>
    <cellStyle name="Normal 31 4 4" xfId="5485" xr:uid="{04956302-FB69-4BE2-BA13-392A18EC62EC}"/>
    <cellStyle name="Normal 31 4 5" xfId="5486" xr:uid="{372D96BF-2F97-4F86-BC98-C2267C8D239D}"/>
    <cellStyle name="Normal 31 4 6" xfId="5487" xr:uid="{E9634334-7A08-40BF-88CD-44207D915A35}"/>
    <cellStyle name="Normal 31 4 7" xfId="5488" xr:uid="{FB9C71B9-0362-4FBA-814A-526FB76C3809}"/>
    <cellStyle name="Normal 31 4 8" xfId="5489" xr:uid="{F7FE3006-FC01-427B-8FB3-807D3E8E1CE4}"/>
    <cellStyle name="Normal 31 4 9" xfId="5490" xr:uid="{1A6307E0-6710-42A7-9D6C-C999EB464959}"/>
    <cellStyle name="Normal 31 5" xfId="5491" xr:uid="{6B91C632-D921-49F1-A3B4-FD81E1CC2C03}"/>
    <cellStyle name="Normal 31 5 2" xfId="5492" xr:uid="{8BAAC5B2-D7DD-4CD4-9F24-0A9EDC6744BE}"/>
    <cellStyle name="Normal 31 5 3" xfId="5493" xr:uid="{FFC012B6-E274-4877-A8D8-D1DBF454CFE0}"/>
    <cellStyle name="Normal 31 5 4" xfId="5494" xr:uid="{409E3342-370B-4F47-B696-2B487CBE31AC}"/>
    <cellStyle name="Normal 31 5 5" xfId="5495" xr:uid="{630D15E8-9FEB-47A4-A9CF-49A1E8449846}"/>
    <cellStyle name="Normal 31 5 6" xfId="5496" xr:uid="{90C942F6-EE4D-4977-82E3-E96064BA1AAC}"/>
    <cellStyle name="Normal 31 5 7" xfId="5497" xr:uid="{84B62E23-BED4-4B67-AC42-33C758F29B72}"/>
    <cellStyle name="Normal 31 5 8" xfId="5498" xr:uid="{8FC98BBC-772A-4F66-9C5F-7F3FED50F193}"/>
    <cellStyle name="Normal 31 5 9" xfId="5499" xr:uid="{A295E12A-EFB2-4884-9EF7-8BCE5A02498A}"/>
    <cellStyle name="Normal 31 6" xfId="5500" xr:uid="{72E933A3-509B-44B8-B3F0-009C61158A4B}"/>
    <cellStyle name="Normal 31 6 2" xfId="5501" xr:uid="{DD3925EA-348D-478F-8CFB-FE1F7591B204}"/>
    <cellStyle name="Normal 31 6 3" xfId="5502" xr:uid="{2FB21B66-E34D-48CA-8BBE-8F1C102A6DC5}"/>
    <cellStyle name="Normal 31 6 4" xfId="5503" xr:uid="{3AC32AA7-22B5-4BD1-B520-E3E2EAAE06D1}"/>
    <cellStyle name="Normal 31 6 5" xfId="5504" xr:uid="{1806E390-C335-4F5E-9CEC-9CB7F9912ED1}"/>
    <cellStyle name="Normal 31 6 6" xfId="5505" xr:uid="{F8F6CFBE-2E50-4FAD-99D1-0A47B4A0BA97}"/>
    <cellStyle name="Normal 31 6 7" xfId="5506" xr:uid="{A55FFD16-EA2E-4A56-846E-1E6869BC9406}"/>
    <cellStyle name="Normal 31 6 8" xfId="5507" xr:uid="{8680A6EF-96F7-4A02-B3BF-0D27A06F6F6F}"/>
    <cellStyle name="Normal 31 6 9" xfId="5508" xr:uid="{491A2310-A4B0-42D9-BE64-E951E38F5FEE}"/>
    <cellStyle name="Normal 31 7" xfId="5509" xr:uid="{3C79C593-2DDA-4480-8FC0-98544CEFA198}"/>
    <cellStyle name="Normal 31 7 2" xfId="5510" xr:uid="{94F7CAC2-F832-4797-BBD5-FAFB075720BA}"/>
    <cellStyle name="Normal 31 7 3" xfId="5511" xr:uid="{FC830AE3-864A-4BA3-94D2-79779E6036F9}"/>
    <cellStyle name="Normal 31 7 4" xfId="5512" xr:uid="{6F9EF612-C066-4D87-984E-621528AFADCE}"/>
    <cellStyle name="Normal 31 7 5" xfId="5513" xr:uid="{A5E6AF6F-A3B7-4ED9-B053-EF8B59598818}"/>
    <cellStyle name="Normal 31 7 6" xfId="5514" xr:uid="{2C6A8586-0EC1-47B1-8924-DD1D9923DDB4}"/>
    <cellStyle name="Normal 31 7 7" xfId="5515" xr:uid="{ADD331D8-6E54-42BA-BA8A-7C06307ADAA7}"/>
    <cellStyle name="Normal 31 7 8" xfId="5516" xr:uid="{0C3ACA1D-5D46-4530-885E-A05133BF6DDA}"/>
    <cellStyle name="Normal 31 7 9" xfId="5517" xr:uid="{7097681F-2829-4208-B79C-7E56B1B1A94D}"/>
    <cellStyle name="Normal 31 8" xfId="5518" xr:uid="{01252285-88C7-4230-B6A9-B1559EC6C8DA}"/>
    <cellStyle name="Normal 31 8 2" xfId="5519" xr:uid="{F7DB348E-567D-4680-A703-67BB2ED834D3}"/>
    <cellStyle name="Normal 31 8 3" xfId="5520" xr:uid="{40ECF4AD-DB19-47FE-A590-EE1E81DC3AB3}"/>
    <cellStyle name="Normal 31 8 4" xfId="5521" xr:uid="{D98566D7-AE21-4D55-9D84-B7915CDE12A0}"/>
    <cellStyle name="Normal 31 8 5" xfId="5522" xr:uid="{202F95ED-6D12-4CF9-96BF-37C002616D17}"/>
    <cellStyle name="Normal 31 8 6" xfId="5523" xr:uid="{E0588F6A-BD0B-496A-B33E-99A2DC977280}"/>
    <cellStyle name="Normal 31 8 7" xfId="5524" xr:uid="{781BBF7B-2F6B-443A-AA53-39548A42CD69}"/>
    <cellStyle name="Normal 31 8 8" xfId="5525" xr:uid="{7C9417FF-4B2B-4ED9-A073-85EAC978F274}"/>
    <cellStyle name="Normal 31 8 9" xfId="5526" xr:uid="{CECBDE3A-0784-4160-8FAE-E9BBD021453F}"/>
    <cellStyle name="Normal 31 9" xfId="5527" xr:uid="{8436853E-3DE3-4982-BA4F-777B4A47BB13}"/>
    <cellStyle name="Normal 32" xfId="5528" xr:uid="{2A8D498F-CB1A-4AA5-8124-F8DBADABBB89}"/>
    <cellStyle name="Normal 32 10" xfId="5529" xr:uid="{E8EE40E5-6481-4052-A559-6CE57D4CCBF3}"/>
    <cellStyle name="Normal 32 11" xfId="5530" xr:uid="{0A54A157-4560-4B31-AF29-48DEC2D4F50E}"/>
    <cellStyle name="Normal 32 12" xfId="5531" xr:uid="{75E49BD3-FCA6-439D-9C03-261A6CBA3DD8}"/>
    <cellStyle name="Normal 32 13" xfId="5532" xr:uid="{114CC96A-850A-45C3-8B2C-45BB4008972C}"/>
    <cellStyle name="Normal 32 14" xfId="5533" xr:uid="{53DADD3D-AF98-4D00-BC0B-F49120242B20}"/>
    <cellStyle name="Normal 32 15" xfId="5534" xr:uid="{11C1A206-63DC-4022-A47E-0D77AA75DEDC}"/>
    <cellStyle name="Normal 32 16" xfId="5535" xr:uid="{4352E308-55CF-4908-9F1A-A9195FFA04A5}"/>
    <cellStyle name="Normal 32 17" xfId="5536" xr:uid="{BB865873-D911-4A80-92AE-C70E7C5F006F}"/>
    <cellStyle name="Normal 32 18" xfId="5537" xr:uid="{F3817C65-7E6B-489B-A0F7-BE26710E8611}"/>
    <cellStyle name="Normal 32 18 2" xfId="8157" xr:uid="{EA71A709-3EA3-4D3C-AADB-CCA1EADAC7DE}"/>
    <cellStyle name="Normal 32 18 3" xfId="8332" xr:uid="{E519C7B9-2DA9-4E58-B75E-BC570951752F}"/>
    <cellStyle name="Normal 32 2" xfId="5538" xr:uid="{D32FD3A2-5248-4EDC-8844-2A6A8FFB4BB0}"/>
    <cellStyle name="Normal 32 2 2" xfId="5539" xr:uid="{1D6BA442-F41F-49F0-9B1B-BFC93B97AF2A}"/>
    <cellStyle name="Normal 32 2 3" xfId="5540" xr:uid="{656B8DA2-EBDF-4892-AE44-7CD310ABA14E}"/>
    <cellStyle name="Normal 32 2 4" xfId="5541" xr:uid="{7702CD0A-3AAA-48DD-9E83-3F31440BAD59}"/>
    <cellStyle name="Normal 32 2 5" xfId="5542" xr:uid="{DD7DD814-61F6-44D5-8021-F51FCF125E03}"/>
    <cellStyle name="Normal 32 2 6" xfId="5543" xr:uid="{9E927DE7-9D92-4F66-AA98-B62A2ACEE17F}"/>
    <cellStyle name="Normal 32 2 7" xfId="5544" xr:uid="{DE80733F-1735-4DAA-A8B8-888A7DC7B5BB}"/>
    <cellStyle name="Normal 32 2 8" xfId="5545" xr:uid="{BBB4DAB3-3478-42BF-AAE8-6A67E8456C95}"/>
    <cellStyle name="Normal 32 2 9" xfId="5546" xr:uid="{CDB7CB91-E597-4118-AE90-75310CFD9D36}"/>
    <cellStyle name="Normal 32 3" xfId="5547" xr:uid="{DE43737D-D58D-4C4B-A00C-63EF25E351D9}"/>
    <cellStyle name="Normal 32 4" xfId="5548" xr:uid="{4DE72253-DBF7-466D-94D6-3CA9E35309EA}"/>
    <cellStyle name="Normal 32 5" xfId="5549" xr:uid="{718055D4-A910-4A8E-970E-3A29EE79D24D}"/>
    <cellStyle name="Normal 32 6" xfId="5550" xr:uid="{FC7BE320-8F12-4743-B1B6-A27B5337EBC4}"/>
    <cellStyle name="Normal 32 7" xfId="5551" xr:uid="{88BC8628-7F84-4D30-B472-784DAAF2288D}"/>
    <cellStyle name="Normal 32 8" xfId="5552" xr:uid="{0D700D58-3892-4240-9DD5-C0F5DAD112BC}"/>
    <cellStyle name="Normal 32 9" xfId="5553" xr:uid="{EA2B66E8-A2BC-4B34-9EFF-3360C9734CD7}"/>
    <cellStyle name="Normal 33" xfId="5554" xr:uid="{758CBC11-6AA6-4A58-B362-8FA3468A587B}"/>
    <cellStyle name="Normal 33 10" xfId="5555" xr:uid="{E673993D-33B7-4562-B857-380E27920913}"/>
    <cellStyle name="Normal 33 11" xfId="5556" xr:uid="{38EED856-5E09-4C24-8126-827BCE587F9E}"/>
    <cellStyle name="Normal 33 12" xfId="5557" xr:uid="{A60D77C5-C844-4607-8443-21DABC7ADB4C}"/>
    <cellStyle name="Normal 33 13" xfId="5558" xr:uid="{6B8B35C2-C2F8-410C-897D-FDC0AF87D6D3}"/>
    <cellStyle name="Normal 33 14" xfId="5559" xr:uid="{38B8856D-AA1E-409C-B993-A454082EFBBF}"/>
    <cellStyle name="Normal 33 15" xfId="5560" xr:uid="{750F494B-574C-42B4-9E59-210E8227BA11}"/>
    <cellStyle name="Normal 33 16" xfId="5561" xr:uid="{6208453B-2371-4CC6-8C87-2E68B5D0A6F6}"/>
    <cellStyle name="Normal 33 17" xfId="5562" xr:uid="{5E6B96D9-6ED3-4989-A5D1-F5A072DD4E9C}"/>
    <cellStyle name="Normal 33 18" xfId="5563" xr:uid="{4BAD565A-B835-408B-8860-E9BD5076C913}"/>
    <cellStyle name="Normal 33 18 2" xfId="8158" xr:uid="{4B35B7F6-15F7-4571-8149-1F0B5A61E459}"/>
    <cellStyle name="Normal 33 18 3" xfId="8333" xr:uid="{F1184A4A-E01B-47CF-A8A8-D60A75949354}"/>
    <cellStyle name="Normal 33 2" xfId="5564" xr:uid="{EB239B65-3436-4155-AA31-B416F1449F22}"/>
    <cellStyle name="Normal 33 2 2" xfId="5565" xr:uid="{367C6018-00E3-4CEC-B7E6-5FF5E303CF74}"/>
    <cellStyle name="Normal 33 2 3" xfId="5566" xr:uid="{D0D5CE51-D27C-4A0B-8E10-296FEB83DDCB}"/>
    <cellStyle name="Normal 33 2 4" xfId="5567" xr:uid="{0354622E-7CBB-43D4-81D5-8C7725C01E36}"/>
    <cellStyle name="Normal 33 2 5" xfId="5568" xr:uid="{21A6FA1E-F093-4951-B823-CF8E48A921D4}"/>
    <cellStyle name="Normal 33 2 6" xfId="5569" xr:uid="{288B98A0-1D1D-437E-9EB6-9C319C282D36}"/>
    <cellStyle name="Normal 33 2 7" xfId="5570" xr:uid="{DF8CDDDF-892E-4A36-AF1D-D7EEC2BFC561}"/>
    <cellStyle name="Normal 33 2 8" xfId="5571" xr:uid="{DE23FED3-B2C9-48AA-84BF-DF0FD965C4C4}"/>
    <cellStyle name="Normal 33 2 9" xfId="5572" xr:uid="{BBAF9424-7EE4-4A6F-A4C3-8933C1EAB450}"/>
    <cellStyle name="Normal 33 3" xfId="5573" xr:uid="{A8516C7F-58CD-4D95-BD8E-5FABDD061B8B}"/>
    <cellStyle name="Normal 33 3 2" xfId="5574" xr:uid="{CE0ADA19-7928-4B38-B0B8-0668BAFD8219}"/>
    <cellStyle name="Normal 33 3 3" xfId="5575" xr:uid="{32DBDC15-A020-4B70-8007-643F691FDEA2}"/>
    <cellStyle name="Normal 33 3 4" xfId="5576" xr:uid="{6C957B65-4A65-4D26-8008-A4BDAF456930}"/>
    <cellStyle name="Normal 33 3 5" xfId="5577" xr:uid="{C37EB3B8-3992-44C0-AAF6-0CCAE1CAD71A}"/>
    <cellStyle name="Normal 33 3 6" xfId="5578" xr:uid="{8A46AE4D-CE07-4441-8F92-2BF604B8DA29}"/>
    <cellStyle name="Normal 33 3 7" xfId="5579" xr:uid="{B96F54EE-5825-43BA-BBE4-476D181FA427}"/>
    <cellStyle name="Normal 33 3 8" xfId="5580" xr:uid="{1690574E-F0D6-42EA-ADE5-01FBFB954CC9}"/>
    <cellStyle name="Normal 33 3 9" xfId="5581" xr:uid="{1E4CA57D-AE29-4361-808D-A01C3351C993}"/>
    <cellStyle name="Normal 33 4" xfId="5582" xr:uid="{51127BE3-EFD5-436E-AE1E-D610E6F04DAC}"/>
    <cellStyle name="Normal 33 4 2" xfId="5583" xr:uid="{E971AC9C-3C3C-4075-87D7-0E6BEEDD275B}"/>
    <cellStyle name="Normal 33 4 3" xfId="5584" xr:uid="{55785895-8DF6-42AD-82C8-4C137558D875}"/>
    <cellStyle name="Normal 33 4 4" xfId="5585" xr:uid="{078C0CCC-B5F2-4B8C-BB68-8BF344DCF62E}"/>
    <cellStyle name="Normal 33 4 5" xfId="5586" xr:uid="{83DF7402-D490-4B0B-A0D5-B7EC6D67DEAF}"/>
    <cellStyle name="Normal 33 4 6" xfId="5587" xr:uid="{D166F978-4988-4CF4-9BD0-555C5348D91E}"/>
    <cellStyle name="Normal 33 4 7" xfId="5588" xr:uid="{81AF9AA7-C3E9-4F37-9A1B-5C8B3D9A0F4C}"/>
    <cellStyle name="Normal 33 4 8" xfId="5589" xr:uid="{2A26D020-C27A-4AE6-A06C-9E0F387073D0}"/>
    <cellStyle name="Normal 33 4 9" xfId="5590" xr:uid="{2AE9A18A-2A15-46DA-B5D2-4694D94D1AB6}"/>
    <cellStyle name="Normal 33 5" xfId="5591" xr:uid="{7A8743B0-C810-4232-8342-22E9F4E6D783}"/>
    <cellStyle name="Normal 33 5 2" xfId="5592" xr:uid="{65C12ABF-2B24-40C0-AA39-CD4F31111B77}"/>
    <cellStyle name="Normal 33 5 3" xfId="5593" xr:uid="{46C2316E-0229-4968-98D4-0BB98A55671D}"/>
    <cellStyle name="Normal 33 5 4" xfId="5594" xr:uid="{0C7BC419-F632-430B-A76B-68FCDE6D5D50}"/>
    <cellStyle name="Normal 33 5 5" xfId="5595" xr:uid="{C94B6590-7D01-4272-A6E3-C932BFBE1114}"/>
    <cellStyle name="Normal 33 5 6" xfId="5596" xr:uid="{70D5B5DF-A37F-40F8-AC83-8D688421F732}"/>
    <cellStyle name="Normal 33 5 7" xfId="5597" xr:uid="{F84102AE-A5B9-45DF-9279-AEBB69FBCF44}"/>
    <cellStyle name="Normal 33 5 8" xfId="5598" xr:uid="{63CE757C-A72C-4189-9989-D196DB0AAC0E}"/>
    <cellStyle name="Normal 33 5 9" xfId="5599" xr:uid="{C7D832BC-FA60-4E0B-967E-63FCFAE95B0B}"/>
    <cellStyle name="Normal 33 6" xfId="5600" xr:uid="{BA4BA080-AFF8-4B07-9F14-958E1AEA86A8}"/>
    <cellStyle name="Normal 33 6 2" xfId="5601" xr:uid="{82198220-DC7C-4A09-8FEB-01CB95761D5C}"/>
    <cellStyle name="Normal 33 6 3" xfId="5602" xr:uid="{3CD2F4AD-E83D-47EE-B28B-89B47482FAFA}"/>
    <cellStyle name="Normal 33 6 4" xfId="5603" xr:uid="{C746E21D-CDDB-4B98-96E1-2D0576DC1ED0}"/>
    <cellStyle name="Normal 33 6 5" xfId="5604" xr:uid="{1C7B42C9-655F-44F0-8B28-BA7FF54033A5}"/>
    <cellStyle name="Normal 33 6 6" xfId="5605" xr:uid="{B8A305E7-6C21-4673-A351-F5B5B73523CA}"/>
    <cellStyle name="Normal 33 6 7" xfId="5606" xr:uid="{9677E351-57F4-4ECB-AD92-B806A2F219E7}"/>
    <cellStyle name="Normal 33 6 8" xfId="5607" xr:uid="{155653C9-9196-4C7D-A45A-054BCDD1450A}"/>
    <cellStyle name="Normal 33 6 9" xfId="5608" xr:uid="{332C8C4A-175B-4500-A2D4-190D9DB25996}"/>
    <cellStyle name="Normal 33 7" xfId="5609" xr:uid="{4C293B59-0D45-415F-82B5-61881C3AA27A}"/>
    <cellStyle name="Normal 33 7 2" xfId="5610" xr:uid="{A0095736-B233-4399-A41F-B2FCB1DFEF27}"/>
    <cellStyle name="Normal 33 7 3" xfId="5611" xr:uid="{C8182E7D-C457-48DB-9A4C-1F890A02E0EA}"/>
    <cellStyle name="Normal 33 7 4" xfId="5612" xr:uid="{8AE76F26-6F6E-42C1-80F3-0B0D26F973C7}"/>
    <cellStyle name="Normal 33 7 5" xfId="5613" xr:uid="{458748B0-BA81-4A8A-8B6F-AB0C645EC2AD}"/>
    <cellStyle name="Normal 33 7 6" xfId="5614" xr:uid="{BC2214E8-F1BD-48E0-9BEB-DD5513CDB9B3}"/>
    <cellStyle name="Normal 33 7 7" xfId="5615" xr:uid="{E1B29DF6-3B05-4B65-9E7C-F7801F6FB61E}"/>
    <cellStyle name="Normal 33 7 8" xfId="5616" xr:uid="{1C269F26-D8F2-4DA3-86CB-CD3956F08D4C}"/>
    <cellStyle name="Normal 33 7 9" xfId="5617" xr:uid="{F6B1A6E6-D410-4B92-8862-8787498C376B}"/>
    <cellStyle name="Normal 33 8" xfId="5618" xr:uid="{5F022D08-54E5-4951-AA0C-411309A27111}"/>
    <cellStyle name="Normal 33 8 2" xfId="5619" xr:uid="{ED92C0BB-891C-41F8-A36C-19A10A143BC1}"/>
    <cellStyle name="Normal 33 8 3" xfId="5620" xr:uid="{6D731B71-6CA3-4955-B8D9-6EA7F9FB7F38}"/>
    <cellStyle name="Normal 33 8 4" xfId="5621" xr:uid="{0EAFA3E0-4E5A-451F-83EF-BF6AC2A54868}"/>
    <cellStyle name="Normal 33 8 5" xfId="5622" xr:uid="{A1F3B71F-872F-453C-BB66-B8C01D290345}"/>
    <cellStyle name="Normal 33 8 6" xfId="5623" xr:uid="{76B6BFDF-C8A8-4A80-9C8F-A4E371BB3B68}"/>
    <cellStyle name="Normal 33 8 7" xfId="5624" xr:uid="{CC180774-0D2A-4780-AAE2-1AB06006EC94}"/>
    <cellStyle name="Normal 33 8 8" xfId="5625" xr:uid="{4B22A253-E41D-46D4-96DF-BA5534262865}"/>
    <cellStyle name="Normal 33 8 9" xfId="5626" xr:uid="{29C4671D-F76D-414C-A74C-1AD9FE859166}"/>
    <cellStyle name="Normal 33 9" xfId="5627" xr:uid="{2B59B939-AC60-4865-96B0-0107E1F038F1}"/>
    <cellStyle name="Normal 34" xfId="5628" xr:uid="{8B5A03F7-3B7A-4BF8-9B19-1EF1E6336C3A}"/>
    <cellStyle name="Normal 34 2" xfId="5629" xr:uid="{CEB02A7C-D161-4C29-8869-E25C8F9AB21A}"/>
    <cellStyle name="Normal 34 2 2" xfId="5630" xr:uid="{0D8E775E-BCDD-4522-9E34-39268BCB91A2}"/>
    <cellStyle name="Normal 34 2 3" xfId="5631" xr:uid="{372A6518-8FE9-4BE7-9378-F255BD5B8C8E}"/>
    <cellStyle name="Normal 34 3" xfId="5632" xr:uid="{13842B4C-878F-4113-896B-A79E6B57C58A}"/>
    <cellStyle name="Normal 34 3 2" xfId="8159" xr:uid="{8F6B2495-BE8C-4ACF-9DFF-2C56F6F69531}"/>
    <cellStyle name="Normal 34 3 3" xfId="8334" xr:uid="{A0A98B98-A78B-4C3D-9C57-90310DE25648}"/>
    <cellStyle name="Normal 35" xfId="5633" xr:uid="{32575788-9AC1-498F-BDAC-8CF6319C3B04}"/>
    <cellStyle name="Normal 35 2" xfId="5634" xr:uid="{4AEB4D2E-86BB-4D88-8157-FB3D1780864E}"/>
    <cellStyle name="Normal 35 3" xfId="5635" xr:uid="{667B1F1C-478A-4B32-992F-E68998A83812}"/>
    <cellStyle name="Normal 35 3 2" xfId="8160" xr:uid="{F284CF96-BC26-4257-8A0C-22F9D162EEC5}"/>
    <cellStyle name="Normal 35 3 3" xfId="8335" xr:uid="{B746EED1-4E28-42F4-B8EA-98D3FF9F369C}"/>
    <cellStyle name="Normal 36" xfId="5636" xr:uid="{D7429D42-2D34-4651-BB9E-7DE6E3D14765}"/>
    <cellStyle name="Normal 36 10" xfId="5637" xr:uid="{4324EEBA-03BF-4549-B4CE-F314838BD151}"/>
    <cellStyle name="Normal 36 10 10" xfId="5638" xr:uid="{AAC9FE76-0EED-49C1-816D-6A5A003ACBE1}"/>
    <cellStyle name="Normal 36 10 11" xfId="5639" xr:uid="{2C77AF62-D888-496F-AB84-DDF16B9B4850}"/>
    <cellStyle name="Normal 36 10 12" xfId="5640" xr:uid="{C105061B-5C59-4104-8243-E9BDA29D443C}"/>
    <cellStyle name="Normal 36 10 13" xfId="5641" xr:uid="{CC32EC33-5CCA-43E8-9ECC-075472D9BC34}"/>
    <cellStyle name="Normal 36 10 14" xfId="5642" xr:uid="{1B7A1BDD-3955-4854-AFAC-744196EA2233}"/>
    <cellStyle name="Normal 36 10 15" xfId="5643" xr:uid="{6C4A5A89-4B52-47E0-9EF4-BBE4206368E0}"/>
    <cellStyle name="Normal 36 10 16" xfId="5644" xr:uid="{00E8852C-9812-48B8-9884-5F86B4189B83}"/>
    <cellStyle name="Normal 36 10 17" xfId="5645" xr:uid="{FF9E94E5-B297-4EBE-85EE-6D2577EFB23C}"/>
    <cellStyle name="Normal 36 10 2" xfId="5646" xr:uid="{FE6B475C-3764-4595-BF08-C4F84CF3508F}"/>
    <cellStyle name="Normal 36 10 3" xfId="5647" xr:uid="{01FEA4C3-20B0-432C-9C44-75C19D203135}"/>
    <cellStyle name="Normal 36 10 4" xfId="5648" xr:uid="{A2CA44E2-56C5-48AB-B3D4-769E345C8FF8}"/>
    <cellStyle name="Normal 36 10 5" xfId="5649" xr:uid="{A277B360-CCBC-4F31-B6C9-78D6724E68C1}"/>
    <cellStyle name="Normal 36 10 6" xfId="5650" xr:uid="{91FCAF5C-AA55-45EA-ADB0-7B0117C14E7C}"/>
    <cellStyle name="Normal 36 10 7" xfId="5651" xr:uid="{7E7476B2-599F-4EBC-A7EE-8C364B8B84CA}"/>
    <cellStyle name="Normal 36 10 8" xfId="5652" xr:uid="{9010096F-155F-48B0-B731-2F90003B04FC}"/>
    <cellStyle name="Normal 36 10 9" xfId="5653" xr:uid="{A18043D4-2BED-46CF-99A1-AD9F47558946}"/>
    <cellStyle name="Normal 36 11" xfId="5654" xr:uid="{FA78DC96-3874-4444-8CC3-CF2804D8F121}"/>
    <cellStyle name="Normal 36 12" xfId="5655" xr:uid="{78D83268-C531-4FF0-ADF3-D82520139087}"/>
    <cellStyle name="Normal 36 13" xfId="5656" xr:uid="{B0C36A74-DEAF-47C0-84A9-C4D709C206FE}"/>
    <cellStyle name="Normal 36 14" xfId="5657" xr:uid="{53AF2E7B-3B6E-4362-BE4D-8760932AB579}"/>
    <cellStyle name="Normal 36 15" xfId="5658" xr:uid="{DB7E6267-EB4C-4479-AA0F-FBBEA67724B2}"/>
    <cellStyle name="Normal 36 16" xfId="5659" xr:uid="{EE54F37D-F113-4374-8095-2385CD07C1C0}"/>
    <cellStyle name="Normal 36 17" xfId="5660" xr:uid="{B528BADC-5D8E-4A32-878E-4A3A4C6527DC}"/>
    <cellStyle name="Normal 36 18" xfId="5661" xr:uid="{86E25A3B-63DF-4652-85D9-D93918741827}"/>
    <cellStyle name="Normal 36 19" xfId="5662" xr:uid="{827A61DB-1D23-45EE-85F3-2B0F0C39DD25}"/>
    <cellStyle name="Normal 36 2" xfId="5663" xr:uid="{C84FBC41-E926-4758-8C04-5F2C186A7BB0}"/>
    <cellStyle name="Normal 36 2 2" xfId="5664" xr:uid="{F77CE048-DFAE-480F-A94B-A13B3B8A62B5}"/>
    <cellStyle name="Normal 36 2 3" xfId="5665" xr:uid="{784C0781-E195-4044-BB4C-1BC2DA5C6AF1}"/>
    <cellStyle name="Normal 36 2 4" xfId="5666" xr:uid="{CA2157B1-5157-48E8-8BD5-D79BA6ABDD81}"/>
    <cellStyle name="Normal 36 2 5" xfId="5667" xr:uid="{BB9487F7-5805-449E-A2AE-3C8E3BD64390}"/>
    <cellStyle name="Normal 36 2 6" xfId="5668" xr:uid="{706F27DA-4213-4FB2-A41D-9EB51138D7D1}"/>
    <cellStyle name="Normal 36 2 7" xfId="5669" xr:uid="{35F71D43-F188-40B1-8362-DDED07F16E28}"/>
    <cellStyle name="Normal 36 2 8" xfId="5670" xr:uid="{71A706E2-5F7E-4E17-B16E-BF19C35B0044}"/>
    <cellStyle name="Normal 36 2 9" xfId="5671" xr:uid="{D617B51B-C11A-453D-AF07-01B46D56D846}"/>
    <cellStyle name="Normal 36 20" xfId="5672" xr:uid="{55D92770-F0DB-471A-AE75-4BF937BB230A}"/>
    <cellStyle name="Normal 36 21" xfId="5673" xr:uid="{EFB42DDA-9DC9-4181-8214-2D94BA0BFD3E}"/>
    <cellStyle name="Normal 36 21 2" xfId="8161" xr:uid="{C05DCB02-3117-4747-9E26-340D8F50DFC2}"/>
    <cellStyle name="Normal 36 21 3" xfId="8336" xr:uid="{AFBD6918-4115-46EF-85B4-79A0360791DB}"/>
    <cellStyle name="Normal 36 3" xfId="5674" xr:uid="{C989367A-1778-40E0-B800-51F0D8E766D9}"/>
    <cellStyle name="Normal 36 3 10" xfId="5675" xr:uid="{070C55AF-893E-426C-B22B-9CF6EC967CD7}"/>
    <cellStyle name="Normal 36 3 11" xfId="5676" xr:uid="{437986EE-E3C6-44F0-807B-13DD2CB4B371}"/>
    <cellStyle name="Normal 36 3 12" xfId="5677" xr:uid="{26CE4D85-6D53-41F1-8D70-8E9A305C33FD}"/>
    <cellStyle name="Normal 36 3 13" xfId="5678" xr:uid="{C899CCC2-37AE-47E9-8E0E-ECF410EC5E5B}"/>
    <cellStyle name="Normal 36 3 14" xfId="5679" xr:uid="{40342076-4D4A-4BE1-9E00-3C16FF1065FD}"/>
    <cellStyle name="Normal 36 3 15" xfId="5680" xr:uid="{A4DBA72B-6DA9-4A46-952B-B34F360B89BA}"/>
    <cellStyle name="Normal 36 3 16" xfId="5681" xr:uid="{081BA499-7398-4020-89A0-33E660053140}"/>
    <cellStyle name="Normal 36 3 17" xfId="5682" xr:uid="{FE27E959-5C65-4DBD-B18F-DC77E00419B0}"/>
    <cellStyle name="Normal 36 3 2" xfId="5683" xr:uid="{9F411D71-7561-44F7-9B1F-F695C1244006}"/>
    <cellStyle name="Normal 36 3 3" xfId="5684" xr:uid="{0654AD3D-FC5F-4413-9AEA-BEA1E522ECE4}"/>
    <cellStyle name="Normal 36 3 4" xfId="5685" xr:uid="{DAC6F6DA-C1AB-4036-A591-FD7FF839DC65}"/>
    <cellStyle name="Normal 36 3 5" xfId="5686" xr:uid="{336BFBAD-8B39-48D3-B644-676D5FB23A37}"/>
    <cellStyle name="Normal 36 3 6" xfId="5687" xr:uid="{8C466726-8D0F-4F51-B4A5-D96436A0857C}"/>
    <cellStyle name="Normal 36 3 7" xfId="5688" xr:uid="{75A66D75-A218-4CBE-9F17-AB69B13B1BC2}"/>
    <cellStyle name="Normal 36 3 8" xfId="5689" xr:uid="{494399AC-71C9-4268-9709-1B135B132476}"/>
    <cellStyle name="Normal 36 3 9" xfId="5690" xr:uid="{9ABBCC68-2527-45B3-9282-B2BAEBCDA631}"/>
    <cellStyle name="Normal 36 4" xfId="5691" xr:uid="{5F92850E-45F4-4E89-BBC8-974E895574F1}"/>
    <cellStyle name="Normal 36 4 10" xfId="5692" xr:uid="{0FD97AA7-BBB4-4AB3-AC32-F2A9EAEA0F31}"/>
    <cellStyle name="Normal 36 4 11" xfId="5693" xr:uid="{66BB63F9-319A-4D48-A7DF-9FB55687D1E0}"/>
    <cellStyle name="Normal 36 4 12" xfId="5694" xr:uid="{6628ECA0-EA10-41C1-86C9-03E842915455}"/>
    <cellStyle name="Normal 36 4 13" xfId="5695" xr:uid="{BB473B0F-6A0D-4499-90AE-75755F6BA0EE}"/>
    <cellStyle name="Normal 36 4 14" xfId="5696" xr:uid="{2D71E57A-CB99-4843-80DC-E4C6777AACE8}"/>
    <cellStyle name="Normal 36 4 15" xfId="5697" xr:uid="{EEAA0CEC-2DF3-4CFA-8FA7-9C417FF398CA}"/>
    <cellStyle name="Normal 36 4 16" xfId="5698" xr:uid="{3168994F-CB7B-4FB5-A0C9-9B2BE8C8021F}"/>
    <cellStyle name="Normal 36 4 17" xfId="5699" xr:uid="{4B7F0742-6B2F-46A7-8216-50E4DF3A0A98}"/>
    <cellStyle name="Normal 36 4 2" xfId="5700" xr:uid="{50AF3D79-5438-4359-A8B6-6E49338E700A}"/>
    <cellStyle name="Normal 36 4 3" xfId="5701" xr:uid="{E5D280BE-BF4E-4F87-A6CC-F4D4531D4C58}"/>
    <cellStyle name="Normal 36 4 4" xfId="5702" xr:uid="{A9D6E18A-F56C-4F5D-9A36-B08010EBA136}"/>
    <cellStyle name="Normal 36 4 5" xfId="5703" xr:uid="{05E67242-9534-41B8-BA11-E3E461589C43}"/>
    <cellStyle name="Normal 36 4 6" xfId="5704" xr:uid="{1BDE6047-C942-4307-81C3-6C1504E10A1A}"/>
    <cellStyle name="Normal 36 4 7" xfId="5705" xr:uid="{3D093475-00CF-435C-94EC-1FCDB1E6AB54}"/>
    <cellStyle name="Normal 36 4 8" xfId="5706" xr:uid="{37415A23-0068-4C62-A445-3035508A3687}"/>
    <cellStyle name="Normal 36 4 9" xfId="5707" xr:uid="{321DD04A-9CFA-4A5A-A717-6AB4B5F19E66}"/>
    <cellStyle name="Normal 36 5" xfId="5708" xr:uid="{B50A7979-18FB-4A80-8F3B-959190FF9BF5}"/>
    <cellStyle name="Normal 36 5 10" xfId="5709" xr:uid="{591EA153-280C-4511-ABA2-0EE92164FB63}"/>
    <cellStyle name="Normal 36 5 11" xfId="5710" xr:uid="{3913B042-EBDE-4349-AE14-758791DC7E5C}"/>
    <cellStyle name="Normal 36 5 12" xfId="5711" xr:uid="{2E2183B7-E104-497B-8733-F029B18BECD7}"/>
    <cellStyle name="Normal 36 5 13" xfId="5712" xr:uid="{CD86DE5B-E434-4078-BACA-F7A13CC6EC75}"/>
    <cellStyle name="Normal 36 5 14" xfId="5713" xr:uid="{2E66C399-1888-4E96-AC68-4E62554FF2AE}"/>
    <cellStyle name="Normal 36 5 15" xfId="5714" xr:uid="{9F7963E6-AB6A-4D6B-937C-EE8BCCD6BCD8}"/>
    <cellStyle name="Normal 36 5 16" xfId="5715" xr:uid="{C4A57AE2-828E-4417-8A77-5995A0512B3E}"/>
    <cellStyle name="Normal 36 5 17" xfId="5716" xr:uid="{32F1A5E5-89A0-4C43-9045-7BE9709812CA}"/>
    <cellStyle name="Normal 36 5 2" xfId="5717" xr:uid="{F7F0FBF3-DDE6-447F-B6C0-E5633BE921C5}"/>
    <cellStyle name="Normal 36 5 3" xfId="5718" xr:uid="{BAC9063E-9B15-4D71-9099-D73BE5A396B9}"/>
    <cellStyle name="Normal 36 5 4" xfId="5719" xr:uid="{D28C3774-4BD1-4172-B3C0-6FA2BE9E25F7}"/>
    <cellStyle name="Normal 36 5 5" xfId="5720" xr:uid="{F7847305-186E-4A5A-A1B7-2118A1EF76A4}"/>
    <cellStyle name="Normal 36 5 6" xfId="5721" xr:uid="{6CDD7293-AFDA-47BE-8BFB-C99935593998}"/>
    <cellStyle name="Normal 36 5 7" xfId="5722" xr:uid="{5D4A0194-AF0B-483B-B7FA-26A395DEBD23}"/>
    <cellStyle name="Normal 36 5 8" xfId="5723" xr:uid="{2B42B9BB-6483-4E5D-BAB2-31E7628D042D}"/>
    <cellStyle name="Normal 36 5 9" xfId="5724" xr:uid="{30197E3D-2308-4CE3-953E-4DACCBA977C7}"/>
    <cellStyle name="Normal 36 6" xfId="5725" xr:uid="{ABCD8646-A864-4834-B72C-66BA78887612}"/>
    <cellStyle name="Normal 36 6 10" xfId="5726" xr:uid="{50AF887D-6F47-4A08-A5F7-46D25BA50387}"/>
    <cellStyle name="Normal 36 6 11" xfId="5727" xr:uid="{79D32D52-D694-4189-9394-6FFFF3740763}"/>
    <cellStyle name="Normal 36 6 12" xfId="5728" xr:uid="{F3F17FA5-6314-42D3-9BAA-D66EE92B44CA}"/>
    <cellStyle name="Normal 36 6 13" xfId="5729" xr:uid="{D6CA5CF9-5DAE-47B8-A9BD-319CA99C37CD}"/>
    <cellStyle name="Normal 36 6 14" xfId="5730" xr:uid="{A8FA752B-1A0E-4C7A-8A6C-C8AF4572D920}"/>
    <cellStyle name="Normal 36 6 15" xfId="5731" xr:uid="{4B193DF9-2318-4E68-B6F9-E4696AEE4D3A}"/>
    <cellStyle name="Normal 36 6 16" xfId="5732" xr:uid="{5158C70C-CC45-49E7-8888-2CB05841E5D7}"/>
    <cellStyle name="Normal 36 6 17" xfId="5733" xr:uid="{A6621377-90DD-445E-A0F3-AAEA5C66A4D2}"/>
    <cellStyle name="Normal 36 6 2" xfId="5734" xr:uid="{9A835F82-9FF3-46A9-B118-B8808A1949EA}"/>
    <cellStyle name="Normal 36 6 3" xfId="5735" xr:uid="{E807EE83-881F-4C2D-BC99-003FCC37AB76}"/>
    <cellStyle name="Normal 36 6 4" xfId="5736" xr:uid="{3A9433E5-78DF-4106-97C7-53E22D546877}"/>
    <cellStyle name="Normal 36 6 5" xfId="5737" xr:uid="{D510ABB5-2C46-4380-9EE6-B6A634B3052F}"/>
    <cellStyle name="Normal 36 6 6" xfId="5738" xr:uid="{E08C9160-96B5-4D5F-AE91-11119C1B4D4B}"/>
    <cellStyle name="Normal 36 6 7" xfId="5739" xr:uid="{32F9AE0D-9741-4DD5-B13C-C73CB90F76FA}"/>
    <cellStyle name="Normal 36 6 8" xfId="5740" xr:uid="{7ED7A913-4FEE-4F1E-9665-3967B99CCA89}"/>
    <cellStyle name="Normal 36 6 9" xfId="5741" xr:uid="{FC4EC8E0-5BDD-4C01-93A8-7FAE9CAD7AAE}"/>
    <cellStyle name="Normal 36 7" xfId="5742" xr:uid="{DF0DDF7D-737B-40D1-98CB-7AAEB49C7016}"/>
    <cellStyle name="Normal 36 7 10" xfId="5743" xr:uid="{EF61BF9A-F80A-4C6C-B3D1-CE99370C6897}"/>
    <cellStyle name="Normal 36 7 11" xfId="5744" xr:uid="{5C47176A-EF3D-4C51-84FC-10A718960398}"/>
    <cellStyle name="Normal 36 7 12" xfId="5745" xr:uid="{EEF8AE27-1751-4C1B-83E2-D6D9008544B5}"/>
    <cellStyle name="Normal 36 7 13" xfId="5746" xr:uid="{F1FE6152-58D1-49D5-BF8A-05760ED96A72}"/>
    <cellStyle name="Normal 36 7 14" xfId="5747" xr:uid="{1DEC4144-D197-4D06-90E9-3252EF50B2B2}"/>
    <cellStyle name="Normal 36 7 15" xfId="5748" xr:uid="{B78ADA96-5973-46BD-A67C-83B984584B31}"/>
    <cellStyle name="Normal 36 7 16" xfId="5749" xr:uid="{5F8D8C58-8049-4E69-8FDE-E80B6054D3AD}"/>
    <cellStyle name="Normal 36 7 17" xfId="5750" xr:uid="{D6BD77F1-4D60-4630-92E7-D627FF7582F5}"/>
    <cellStyle name="Normal 36 7 2" xfId="5751" xr:uid="{49CDD7C4-4721-4301-B0BE-B89180FA82F3}"/>
    <cellStyle name="Normal 36 7 3" xfId="5752" xr:uid="{B267195D-7F9E-4CD8-99A5-4A05B26B5729}"/>
    <cellStyle name="Normal 36 7 4" xfId="5753" xr:uid="{EBE51EE9-8E0F-4CE0-AC62-F7F9DFA8F812}"/>
    <cellStyle name="Normal 36 7 5" xfId="5754" xr:uid="{4E48AC50-0AB0-42A8-9128-7299D061EE74}"/>
    <cellStyle name="Normal 36 7 6" xfId="5755" xr:uid="{91282A2E-F9C2-4AE4-8B43-F6F292F1DDCA}"/>
    <cellStyle name="Normal 36 7 7" xfId="5756" xr:uid="{FEA10E58-D42A-4020-9428-22498A44B2FF}"/>
    <cellStyle name="Normal 36 7 8" xfId="5757" xr:uid="{9FF5887F-56F9-498F-8FA5-FDBE8B0E5727}"/>
    <cellStyle name="Normal 36 7 9" xfId="5758" xr:uid="{BD8703A5-0828-48F0-BF66-4BA70F9875C5}"/>
    <cellStyle name="Normal 36 8" xfId="5759" xr:uid="{0742C7C2-C6A7-4F96-8A30-45AEF58C2DAD}"/>
    <cellStyle name="Normal 36 8 10" xfId="5760" xr:uid="{574AF61B-B62E-415E-9EEA-74539A7721EC}"/>
    <cellStyle name="Normal 36 8 11" xfId="5761" xr:uid="{2E1CFDFD-CD69-443D-9786-F6950336DDB7}"/>
    <cellStyle name="Normal 36 8 12" xfId="5762" xr:uid="{DB85FA98-0613-4786-8316-94C4D320BC57}"/>
    <cellStyle name="Normal 36 8 13" xfId="5763" xr:uid="{7F782A73-6B80-4244-AD6F-A3682B5753C9}"/>
    <cellStyle name="Normal 36 8 14" xfId="5764" xr:uid="{4E6D3A2C-159B-49B4-A3C7-3C9F87551DD5}"/>
    <cellStyle name="Normal 36 8 15" xfId="5765" xr:uid="{2E5CD3BD-E1D0-4553-A9DD-11DF9DE3774E}"/>
    <cellStyle name="Normal 36 8 16" xfId="5766" xr:uid="{9017AF35-D56B-45A9-BB6A-45D596380413}"/>
    <cellStyle name="Normal 36 8 17" xfId="5767" xr:uid="{92CFE60C-B65A-45B8-B536-C2639F594E7A}"/>
    <cellStyle name="Normal 36 8 2" xfId="5768" xr:uid="{10895D4B-A3B8-46C0-B3DE-7FF221E43207}"/>
    <cellStyle name="Normal 36 8 3" xfId="5769" xr:uid="{63A68C0D-6EE3-4665-9584-7591843565D5}"/>
    <cellStyle name="Normal 36 8 4" xfId="5770" xr:uid="{B3CE8F8F-9C93-40E2-8483-D2302F7DDCB7}"/>
    <cellStyle name="Normal 36 8 5" xfId="5771" xr:uid="{B0B9F8CE-540F-4406-A7EF-70930C868C94}"/>
    <cellStyle name="Normal 36 8 6" xfId="5772" xr:uid="{9FB81E18-F75D-4BC9-87FC-DC5425E72D44}"/>
    <cellStyle name="Normal 36 8 7" xfId="5773" xr:uid="{22CDFFF4-C0DA-4257-A28F-28EAF35496D0}"/>
    <cellStyle name="Normal 36 8 8" xfId="5774" xr:uid="{417D0850-54C3-451D-912D-13D962768F07}"/>
    <cellStyle name="Normal 36 8 9" xfId="5775" xr:uid="{86D5F7AA-2F53-4F24-8D62-9226DAF8EA45}"/>
    <cellStyle name="Normal 36 9" xfId="5776" xr:uid="{B6336518-B352-4440-B1F4-C0C033586292}"/>
    <cellStyle name="Normal 36 9 10" xfId="5777" xr:uid="{B9BE0463-CCBB-458F-B35F-F690693C04ED}"/>
    <cellStyle name="Normal 36 9 11" xfId="5778" xr:uid="{A39350F0-3038-4856-8081-59B8CAFB8B40}"/>
    <cellStyle name="Normal 36 9 12" xfId="5779" xr:uid="{F28537BB-398A-420D-B725-AF01FD26C86A}"/>
    <cellStyle name="Normal 36 9 13" xfId="5780" xr:uid="{D4C71887-1DC9-4D66-984F-BFF53548DEF7}"/>
    <cellStyle name="Normal 36 9 14" xfId="5781" xr:uid="{C7C50897-DDA5-4163-AEE8-2FD9CC9D6D4E}"/>
    <cellStyle name="Normal 36 9 15" xfId="5782" xr:uid="{6467F56A-E4F6-47CC-97D6-ED8452077AC0}"/>
    <cellStyle name="Normal 36 9 16" xfId="5783" xr:uid="{5CA95071-B35E-4337-A5CC-3CE0117E7000}"/>
    <cellStyle name="Normal 36 9 17" xfId="5784" xr:uid="{00E34725-04E2-4BAD-993E-BC346FED20F6}"/>
    <cellStyle name="Normal 36 9 2" xfId="5785" xr:uid="{204091D7-46C5-4947-A12E-0E51067A3D76}"/>
    <cellStyle name="Normal 36 9 3" xfId="5786" xr:uid="{3C1C8694-38CB-4009-A7EA-DD6915AF4AC7}"/>
    <cellStyle name="Normal 36 9 4" xfId="5787" xr:uid="{98E36DDD-F1EB-4E08-8981-AA6A015D2823}"/>
    <cellStyle name="Normal 36 9 5" xfId="5788" xr:uid="{EC8BF2D7-F154-43E7-AB42-31026E324754}"/>
    <cellStyle name="Normal 36 9 6" xfId="5789" xr:uid="{2811BE78-E916-46B9-A21F-5A793A2AB2A7}"/>
    <cellStyle name="Normal 36 9 7" xfId="5790" xr:uid="{89E00835-6886-4A13-84D3-6BB7D0C0EBC8}"/>
    <cellStyle name="Normal 36 9 8" xfId="5791" xr:uid="{6997733C-036D-4497-9296-C17C7075665F}"/>
    <cellStyle name="Normal 36 9 9" xfId="5792" xr:uid="{B4BB2237-6716-4B73-B022-43A3E5EB5756}"/>
    <cellStyle name="Normal 37" xfId="5793" xr:uid="{6D4A2F4D-8847-4D3B-B73D-795445877CC1}"/>
    <cellStyle name="Normal 37 10" xfId="5794" xr:uid="{9FFAECF4-6A09-4B59-AAB2-35D20267BDEE}"/>
    <cellStyle name="Normal 37 11" xfId="5795" xr:uid="{18B307B2-D172-4C9E-B6A3-3753C2DB9971}"/>
    <cellStyle name="Normal 37 12" xfId="5796" xr:uid="{AAB39141-B212-48E0-9E69-D4DDC77BC59F}"/>
    <cellStyle name="Normal 37 13" xfId="5797" xr:uid="{AB72F843-9D72-4B32-943C-00CCF312F7B6}"/>
    <cellStyle name="Normal 37 14" xfId="5798" xr:uid="{A72DB68E-AC4C-40D0-BB62-83127B19CA4F}"/>
    <cellStyle name="Normal 37 15" xfId="5799" xr:uid="{C803923F-44EB-48DA-B01A-6C931E7C12D9}"/>
    <cellStyle name="Normal 37 16" xfId="5800" xr:uid="{16CFDB98-AE5E-47CB-AF76-7F34B1996F0D}"/>
    <cellStyle name="Normal 37 17" xfId="5801" xr:uid="{441DE5B6-60C8-49D5-BA8A-CB6D8D0DE098}"/>
    <cellStyle name="Normal 37 17 2" xfId="8162" xr:uid="{0DBDC58C-8FE6-4E21-9999-DCD5D53DBFFB}"/>
    <cellStyle name="Normal 37 17 3" xfId="8337" xr:uid="{7D2E8D80-C56F-4725-8430-4DEBE933B45E}"/>
    <cellStyle name="Normal 37 2" xfId="5802" xr:uid="{89C239BC-D1D0-4A5A-BE9F-F764AF9E1762}"/>
    <cellStyle name="Normal 37 2 2" xfId="5803" xr:uid="{CE78E5F5-B388-4ADF-BB0E-2D96D6C6A98D}"/>
    <cellStyle name="Normal 37 2 3" xfId="5804" xr:uid="{E2BCED90-253A-474F-9A52-02CBB20A3FC3}"/>
    <cellStyle name="Normal 37 2 4" xfId="5805" xr:uid="{99E26E5F-5F98-4FC2-A5A7-DDF665D62E1E}"/>
    <cellStyle name="Normal 37 2 5" xfId="5806" xr:uid="{5125E3CA-EDEB-4E84-910D-97398DFD8487}"/>
    <cellStyle name="Normal 37 2 6" xfId="5807" xr:uid="{64F6B051-1D15-47A0-B2C5-B76BB86D7DA0}"/>
    <cellStyle name="Normal 37 2 7" xfId="5808" xr:uid="{C0E804C5-6DB7-492B-8FE1-EF8F32BDC362}"/>
    <cellStyle name="Normal 37 2 8" xfId="5809" xr:uid="{3E69F6F1-FEF5-4EB0-98A2-DBCEFD2CA00D}"/>
    <cellStyle name="Normal 37 2 9" xfId="5810" xr:uid="{D0E6D938-0EC5-486D-9A2E-18DB1F8314B9}"/>
    <cellStyle name="Normal 37 3" xfId="5811" xr:uid="{BB5F3B0C-8D0C-468B-9CBB-1CFF70E383D9}"/>
    <cellStyle name="Normal 37 4" xfId="5812" xr:uid="{C24D44A4-C6B2-409B-8068-E71E882FEDAB}"/>
    <cellStyle name="Normal 37 5" xfId="5813" xr:uid="{18C0C483-268B-4270-B63B-1AF7FFE966F4}"/>
    <cellStyle name="Normal 37 6" xfId="5814" xr:uid="{A499A1AB-DB3F-4D43-8143-1D804D2C0C61}"/>
    <cellStyle name="Normal 37 7" xfId="5815" xr:uid="{21E57AC4-4920-454F-93DC-47E816E79F59}"/>
    <cellStyle name="Normal 37 8" xfId="5816" xr:uid="{DD77D16A-7FFE-4AEB-9BBD-DA0323FA33E8}"/>
    <cellStyle name="Normal 37 9" xfId="5817" xr:uid="{264BA118-E32D-4E4D-9480-0E9E7548C101}"/>
    <cellStyle name="Normal 38" xfId="5818" xr:uid="{53F36B17-125A-4B2A-9AA0-D78430014217}"/>
    <cellStyle name="Normal 38 10" xfId="5819" xr:uid="{0930F520-9345-4FDE-9196-D5F81FE48D3B}"/>
    <cellStyle name="Normal 38 11" xfId="5820" xr:uid="{49F10048-FA2C-4386-8913-9838155B84B3}"/>
    <cellStyle name="Normal 38 12" xfId="5821" xr:uid="{45078238-E447-4175-8CE4-30E941DB6E32}"/>
    <cellStyle name="Normal 38 13" xfId="5822" xr:uid="{FA107046-7D52-4805-8046-68CDA2CE91A0}"/>
    <cellStyle name="Normal 38 14" xfId="5823" xr:uid="{AC1DF66D-E4C1-4001-B78F-62CC6DF865D4}"/>
    <cellStyle name="Normal 38 15" xfId="5824" xr:uid="{50B2DAB9-CA04-4EA9-9AB7-79E50BD2DB87}"/>
    <cellStyle name="Normal 38 16" xfId="5825" xr:uid="{5985BBD5-18ED-47BE-ABD7-E5B625D601F8}"/>
    <cellStyle name="Normal 38 17" xfId="5826" xr:uid="{DCC51061-3228-46E2-BE58-ACCF36F0797C}"/>
    <cellStyle name="Normal 38 18" xfId="5827" xr:uid="{3CE63196-33FF-4E14-96BF-6C23934C2DDB}"/>
    <cellStyle name="Normal 38 18 2" xfId="8163" xr:uid="{6E36DC67-DC20-4EB7-8865-11AFF8D84BC6}"/>
    <cellStyle name="Normal 38 18 3" xfId="8338" xr:uid="{7BB55199-31A9-4DE3-A5A4-80FED83C5FC6}"/>
    <cellStyle name="Normal 38 2" xfId="5828" xr:uid="{38924E05-58EC-4781-B00E-DEB1427A2F7D}"/>
    <cellStyle name="Normal 38 2 2" xfId="5829" xr:uid="{DCEBAD53-3266-4E91-AB9E-4B220E2E732A}"/>
    <cellStyle name="Normal 38 2 3" xfId="5830" xr:uid="{CDB0F9FA-C456-4111-9D2D-3B98B58483D5}"/>
    <cellStyle name="Normal 38 2 4" xfId="5831" xr:uid="{ABB1ED3F-E2F3-4F50-A602-C589100800A5}"/>
    <cellStyle name="Normal 38 2 5" xfId="5832" xr:uid="{6F4C5E7A-BCF3-4B4A-930B-919E39C817F5}"/>
    <cellStyle name="Normal 38 2 6" xfId="5833" xr:uid="{D0517B25-DF80-43A8-A48B-49B23F5E350D}"/>
    <cellStyle name="Normal 38 2 7" xfId="5834" xr:uid="{2F8BD034-13D5-4743-9155-4928C3961470}"/>
    <cellStyle name="Normal 38 2 8" xfId="5835" xr:uid="{493FB52D-4264-4A77-B5F7-EFF2572C4207}"/>
    <cellStyle name="Normal 38 2 9" xfId="5836" xr:uid="{BBFFCE2A-52F7-4AE6-9DF4-3AB1E7A486E5}"/>
    <cellStyle name="Normal 38 3" xfId="5837" xr:uid="{3F185AF9-980D-433A-A389-1584A726D719}"/>
    <cellStyle name="Normal 38 3 2" xfId="5838" xr:uid="{AEF57CAF-67D8-4C99-BBE6-768BE8DFFA1E}"/>
    <cellStyle name="Normal 38 3 3" xfId="5839" xr:uid="{522BCEAB-E878-4D30-9D0B-6ED63F1DFD40}"/>
    <cellStyle name="Normal 38 3 4" xfId="5840" xr:uid="{B58BBEED-2265-4CCA-9E90-D1B955A0DE01}"/>
    <cellStyle name="Normal 38 3 5" xfId="5841" xr:uid="{B6033899-11CA-46AA-B461-24B8120D5E73}"/>
    <cellStyle name="Normal 38 3 6" xfId="5842" xr:uid="{E032F71E-04A3-4572-8E6D-7CEB6F7BCC8D}"/>
    <cellStyle name="Normal 38 3 7" xfId="5843" xr:uid="{5C35B20C-540B-4572-B31C-E51FEBB9D1E5}"/>
    <cellStyle name="Normal 38 3 8" xfId="5844" xr:uid="{AD2B47E5-2DFA-4DE7-BDE6-1B8FB98C65BB}"/>
    <cellStyle name="Normal 38 3 9" xfId="5845" xr:uid="{03D38ED6-7DC5-4AD8-B97D-0A9FAE011757}"/>
    <cellStyle name="Normal 38 4" xfId="5846" xr:uid="{C7086A46-25A3-4FC5-8BF0-DC278C7F1754}"/>
    <cellStyle name="Normal 38 4 2" xfId="5847" xr:uid="{8AA17449-771A-4857-9B0D-878AFF6C5511}"/>
    <cellStyle name="Normal 38 4 3" xfId="5848" xr:uid="{F00FC783-B8FD-4BCC-8AA4-F1152F73D1E2}"/>
    <cellStyle name="Normal 38 4 4" xfId="5849" xr:uid="{45D4308B-49E4-41FC-905F-B7CB9D07F980}"/>
    <cellStyle name="Normal 38 4 5" xfId="5850" xr:uid="{FDAFD601-A637-43D2-9A23-AC63A5E0899C}"/>
    <cellStyle name="Normal 38 4 6" xfId="5851" xr:uid="{E0F164E5-2481-4A77-8AB5-9DA41804F74B}"/>
    <cellStyle name="Normal 38 4 7" xfId="5852" xr:uid="{493E3C46-D9A5-4CDB-9606-BCFAE2B30F5C}"/>
    <cellStyle name="Normal 38 4 8" xfId="5853" xr:uid="{C12CFEB2-0540-420C-B4E2-6D3120AEC6E5}"/>
    <cellStyle name="Normal 38 4 9" xfId="5854" xr:uid="{406A1969-619D-419A-B202-AE001B78ADB2}"/>
    <cellStyle name="Normal 38 5" xfId="5855" xr:uid="{27477A45-4FF0-48D4-8869-AD869E565A41}"/>
    <cellStyle name="Normal 38 5 2" xfId="5856" xr:uid="{410601C9-76AB-4AC3-8B27-58E4048BFA93}"/>
    <cellStyle name="Normal 38 5 3" xfId="5857" xr:uid="{0E566E94-8B50-4BCC-B02E-78294722E6D6}"/>
    <cellStyle name="Normal 38 5 4" xfId="5858" xr:uid="{4634DD66-11AF-44D0-A444-1F7C57F09DF8}"/>
    <cellStyle name="Normal 38 5 5" xfId="5859" xr:uid="{35BEDC59-C74B-45E8-80DF-FBDDF73A2BAB}"/>
    <cellStyle name="Normal 38 5 6" xfId="5860" xr:uid="{96186408-6EF3-4702-A3C5-AC91EADD2018}"/>
    <cellStyle name="Normal 38 5 7" xfId="5861" xr:uid="{1BA76765-4FB4-45CC-BF03-5C6ACCCB24CB}"/>
    <cellStyle name="Normal 38 5 8" xfId="5862" xr:uid="{F8149594-2BA9-4521-A8D9-A907BB571CB8}"/>
    <cellStyle name="Normal 38 5 9" xfId="5863" xr:uid="{1A9C11C4-411D-475B-ABB5-BFC7AAA47047}"/>
    <cellStyle name="Normal 38 6" xfId="5864" xr:uid="{459320E9-0B7E-4B54-BD51-823D87C15D4A}"/>
    <cellStyle name="Normal 38 6 2" xfId="5865" xr:uid="{AFF0B258-86B0-42B9-B38B-0F7557E24173}"/>
    <cellStyle name="Normal 38 6 3" xfId="5866" xr:uid="{6D83674A-02AF-4F4E-B060-F14050B91A61}"/>
    <cellStyle name="Normal 38 6 4" xfId="5867" xr:uid="{F24DC696-260D-444F-9064-7A94D8D1CF35}"/>
    <cellStyle name="Normal 38 6 5" xfId="5868" xr:uid="{CB92FC91-9EA7-4B02-8D74-E439554CAF10}"/>
    <cellStyle name="Normal 38 6 6" xfId="5869" xr:uid="{06C07869-1E9D-46B7-87BF-620531B98DD6}"/>
    <cellStyle name="Normal 38 6 7" xfId="5870" xr:uid="{A494A12D-0BBA-4709-9265-E0FC8F8FF20E}"/>
    <cellStyle name="Normal 38 6 8" xfId="5871" xr:uid="{98D0AAFB-BE5F-46A1-9173-4920140833A1}"/>
    <cellStyle name="Normal 38 6 9" xfId="5872" xr:uid="{DCCADF11-8715-4F1B-880E-F56CEA0D56AF}"/>
    <cellStyle name="Normal 38 7" xfId="5873" xr:uid="{83DB9555-3827-4C1E-93E9-E821D9C97A45}"/>
    <cellStyle name="Normal 38 7 2" xfId="5874" xr:uid="{D6A9AF4B-1BD1-4C2D-A5D7-0F404269DA92}"/>
    <cellStyle name="Normal 38 7 3" xfId="5875" xr:uid="{31DB862B-2792-4F6A-8387-CF7FEDDB1D34}"/>
    <cellStyle name="Normal 38 7 4" xfId="5876" xr:uid="{2053F7B5-5F00-4141-A022-602771D044D3}"/>
    <cellStyle name="Normal 38 7 5" xfId="5877" xr:uid="{0006A0B1-5299-47CA-9288-74689EC64987}"/>
    <cellStyle name="Normal 38 7 6" xfId="5878" xr:uid="{C14A8C14-94AC-4345-B069-F696DE07535F}"/>
    <cellStyle name="Normal 38 7 7" xfId="5879" xr:uid="{072D2282-FDB1-4658-A6FB-9024B34A071C}"/>
    <cellStyle name="Normal 38 7 8" xfId="5880" xr:uid="{0466556F-1760-48C3-9CB5-E5A4B1FC1340}"/>
    <cellStyle name="Normal 38 7 9" xfId="5881" xr:uid="{EC7E5547-8EC7-4BA3-B2A6-EE1D2B582751}"/>
    <cellStyle name="Normal 38 8" xfId="5882" xr:uid="{D2247541-B99D-4C4D-A1BC-F09048768A00}"/>
    <cellStyle name="Normal 38 8 2" xfId="5883" xr:uid="{EAEA99F8-CA2A-4DF7-A084-CA8347219CA2}"/>
    <cellStyle name="Normal 38 8 3" xfId="5884" xr:uid="{FE1DAD9A-CCC6-4EB5-96D9-9371A713ADB1}"/>
    <cellStyle name="Normal 38 8 4" xfId="5885" xr:uid="{FD145D80-EE21-4CD0-9062-7FD07DD6590D}"/>
    <cellStyle name="Normal 38 8 5" xfId="5886" xr:uid="{2195B31C-6F4A-4092-B9BC-7CE083687937}"/>
    <cellStyle name="Normal 38 8 6" xfId="5887" xr:uid="{6ACB890B-C01C-4F84-9DBB-0FADBA1D5690}"/>
    <cellStyle name="Normal 38 8 7" xfId="5888" xr:uid="{27148B1B-6CE5-48B0-B12D-6CFCC5BB7058}"/>
    <cellStyle name="Normal 38 8 8" xfId="5889" xr:uid="{5704D7A5-889D-4132-9663-17AA6FBF2770}"/>
    <cellStyle name="Normal 38 8 9" xfId="5890" xr:uid="{A5053E15-44A9-4E84-9B28-641CF854D154}"/>
    <cellStyle name="Normal 38 9" xfId="5891" xr:uid="{B7E0D8A4-1E76-4CEF-BF2B-FCDC21CD4CDB}"/>
    <cellStyle name="Normal 39" xfId="5892" xr:uid="{15B9FE84-E4C4-490A-AD75-0695CF8B6F3A}"/>
    <cellStyle name="Normal 39 10" xfId="5893" xr:uid="{316786F9-462A-4EB8-B91C-0E71A2FE1FFC}"/>
    <cellStyle name="Normal 39 11" xfId="5894" xr:uid="{8176BD4A-74DE-4ACF-9375-86822A06CF4B}"/>
    <cellStyle name="Normal 39 12" xfId="5895" xr:uid="{ED1DC90F-5D33-44B4-92BD-9FBCB24AABFE}"/>
    <cellStyle name="Normal 39 13" xfId="5896" xr:uid="{BE393578-B52F-4737-8F16-7441A48572CD}"/>
    <cellStyle name="Normal 39 14" xfId="5897" xr:uid="{85712EAE-9C2D-457A-8D0E-39DF205CA31A}"/>
    <cellStyle name="Normal 39 15" xfId="5898" xr:uid="{50D933D6-16E4-400A-A022-1D993F9CE01A}"/>
    <cellStyle name="Normal 39 16" xfId="5899" xr:uid="{8BB97487-C787-4CFF-B77F-B14E7A15F790}"/>
    <cellStyle name="Normal 39 17" xfId="5900" xr:uid="{50521BA8-BD31-4C9D-8193-7203A0AF8046}"/>
    <cellStyle name="Normal 39 18" xfId="5901" xr:uid="{5941249F-54A8-4DF4-B5F5-0C3D4FFF0E0E}"/>
    <cellStyle name="Normal 39 18 2" xfId="8164" xr:uid="{6DA33C04-A816-4BDC-A645-80C60AA3D744}"/>
    <cellStyle name="Normal 39 18 3" xfId="8339" xr:uid="{834D3904-9078-450C-87D4-4C1378C744E6}"/>
    <cellStyle name="Normal 39 2" xfId="5902" xr:uid="{B74B2E46-5667-4D41-AF2E-F7FE33B690B3}"/>
    <cellStyle name="Normal 39 2 2" xfId="5903" xr:uid="{6AA279B5-055C-426B-AC24-6A4413969329}"/>
    <cellStyle name="Normal 39 2 3" xfId="5904" xr:uid="{1D3B1ADA-431D-4964-91B0-27041C56D0B4}"/>
    <cellStyle name="Normal 39 2 4" xfId="5905" xr:uid="{72A25ED0-4F87-4BF2-A503-530372311C6E}"/>
    <cellStyle name="Normal 39 2 5" xfId="5906" xr:uid="{39D046F9-5CAF-45B0-8EAC-25C87302A847}"/>
    <cellStyle name="Normal 39 2 6" xfId="5907" xr:uid="{A203C512-5D57-4233-9D40-87699D2CC0FA}"/>
    <cellStyle name="Normal 39 2 7" xfId="5908" xr:uid="{7D8F51B0-E134-4AC8-94D2-09CEA20DD485}"/>
    <cellStyle name="Normal 39 2 8" xfId="5909" xr:uid="{6E75F0B8-C131-4216-849C-AF834FF23797}"/>
    <cellStyle name="Normal 39 2 9" xfId="5910" xr:uid="{2A00E183-5061-46EE-B407-145EE7ABDDDE}"/>
    <cellStyle name="Normal 39 3" xfId="5911" xr:uid="{19CD990F-8ACB-406C-83D9-6A0A4949B0BB}"/>
    <cellStyle name="Normal 39 3 2" xfId="5912" xr:uid="{1C25DFF8-DBE5-44BF-A3FC-A698BAB6C177}"/>
    <cellStyle name="Normal 39 3 3" xfId="5913" xr:uid="{18485CC7-A839-4ED8-9812-4598E91FB3C3}"/>
    <cellStyle name="Normal 39 3 4" xfId="5914" xr:uid="{2DAF9FD4-22DA-4E07-BE4C-305B2C8B3257}"/>
    <cellStyle name="Normal 39 3 5" xfId="5915" xr:uid="{2AA95404-3009-4383-BFDC-54C80D0989AF}"/>
    <cellStyle name="Normal 39 3 6" xfId="5916" xr:uid="{E6379CF5-7E98-4D47-884E-F0D997638CFD}"/>
    <cellStyle name="Normal 39 3 7" xfId="5917" xr:uid="{EF27B600-E32B-49B5-B899-83907BD6524E}"/>
    <cellStyle name="Normal 39 3 8" xfId="5918" xr:uid="{D6D906E9-A9E9-4B5B-87F9-5247F1126026}"/>
    <cellStyle name="Normal 39 3 9" xfId="5919" xr:uid="{DD2CBE31-4B6F-42D4-B533-2DB61DA781DA}"/>
    <cellStyle name="Normal 39 4" xfId="5920" xr:uid="{F0C642B9-1608-4DEC-B5E1-188D34AAD337}"/>
    <cellStyle name="Normal 39 4 2" xfId="5921" xr:uid="{E834441A-28E6-4CFC-9E94-D4D27D28AADB}"/>
    <cellStyle name="Normal 39 4 3" xfId="5922" xr:uid="{3764741C-64D9-4220-866C-8312782C8DC6}"/>
    <cellStyle name="Normal 39 4 4" xfId="5923" xr:uid="{0A65D061-2DBB-46A7-8E74-510A555BDF6E}"/>
    <cellStyle name="Normal 39 4 5" xfId="5924" xr:uid="{A9FFB65E-AC11-467A-8E24-B6BA4AD719FF}"/>
    <cellStyle name="Normal 39 4 6" xfId="5925" xr:uid="{7454E0EB-8442-4B13-9090-5E8E7990DA90}"/>
    <cellStyle name="Normal 39 4 7" xfId="5926" xr:uid="{13D997C0-4BD6-476D-8056-36A96C083150}"/>
    <cellStyle name="Normal 39 4 8" xfId="5927" xr:uid="{B3F44C8D-EF82-4207-A21A-98A60A41E4EA}"/>
    <cellStyle name="Normal 39 4 9" xfId="5928" xr:uid="{3FFBE4DF-A6FE-4B7F-8427-F69461664B4A}"/>
    <cellStyle name="Normal 39 5" xfId="5929" xr:uid="{D11434D3-7973-416E-999D-B91A999CB091}"/>
    <cellStyle name="Normal 39 5 2" xfId="5930" xr:uid="{D87A17AA-88B4-4E30-829D-F0F928F9987F}"/>
    <cellStyle name="Normal 39 5 3" xfId="5931" xr:uid="{0DC505D0-1427-43E9-84E6-6E6259567547}"/>
    <cellStyle name="Normal 39 5 4" xfId="5932" xr:uid="{1D922714-9067-4D96-A43B-5B5153F57BED}"/>
    <cellStyle name="Normal 39 5 5" xfId="5933" xr:uid="{9FD53B04-C7D7-46F7-8C65-1F3E3D129044}"/>
    <cellStyle name="Normal 39 5 6" xfId="5934" xr:uid="{9B0AAA11-8779-424F-8A0F-ED86D1D42491}"/>
    <cellStyle name="Normal 39 5 7" xfId="5935" xr:uid="{7D862726-D4F9-4B07-8AA5-CDEF3C94AFE5}"/>
    <cellStyle name="Normal 39 5 8" xfId="5936" xr:uid="{587348DF-B17A-45B3-9609-FA78824F317E}"/>
    <cellStyle name="Normal 39 5 9" xfId="5937" xr:uid="{543BC764-9520-406D-A89D-1FB28074CAAB}"/>
    <cellStyle name="Normal 39 6" xfId="5938" xr:uid="{AA4B8088-7FB0-4C41-9067-821443B505AA}"/>
    <cellStyle name="Normal 39 6 2" xfId="5939" xr:uid="{5E91D1E2-CE10-46AE-971A-B676A61A302D}"/>
    <cellStyle name="Normal 39 6 3" xfId="5940" xr:uid="{41126119-E01E-4BB2-B479-F6CCE2B32179}"/>
    <cellStyle name="Normal 39 6 4" xfId="5941" xr:uid="{510C38A5-6F7C-4CCC-8633-FF67B0A57D6B}"/>
    <cellStyle name="Normal 39 6 5" xfId="5942" xr:uid="{ED8DE49C-EF01-4493-B0ED-F243AA248A0A}"/>
    <cellStyle name="Normal 39 6 6" xfId="5943" xr:uid="{C9E6BB70-421E-4A6C-9653-8570EA9DBF08}"/>
    <cellStyle name="Normal 39 6 7" xfId="5944" xr:uid="{7949D694-8024-4330-8205-0F6746EC5FB5}"/>
    <cellStyle name="Normal 39 6 8" xfId="5945" xr:uid="{19B4C82E-F673-47EC-AA14-8C3CC3DADC0C}"/>
    <cellStyle name="Normal 39 6 9" xfId="5946" xr:uid="{6E937D62-19A9-4D4E-926D-33EE2761DBEB}"/>
    <cellStyle name="Normal 39 7" xfId="5947" xr:uid="{DF11D934-2891-4FB0-BF99-6E2918A886FB}"/>
    <cellStyle name="Normal 39 7 2" xfId="5948" xr:uid="{44A78A23-E26D-4194-AEEB-DDFE80B0872B}"/>
    <cellStyle name="Normal 39 7 3" xfId="5949" xr:uid="{88E1F873-E1AD-4D93-BB81-73B7DA325120}"/>
    <cellStyle name="Normal 39 7 4" xfId="5950" xr:uid="{FAB31E25-E941-4335-9E89-9521598730E1}"/>
    <cellStyle name="Normal 39 7 5" xfId="5951" xr:uid="{9B1C8E21-EF21-455F-9A83-FBFE44F37AF2}"/>
    <cellStyle name="Normal 39 7 6" xfId="5952" xr:uid="{DCA55DFD-9790-4FD3-BE9A-4B57E25683AF}"/>
    <cellStyle name="Normal 39 7 7" xfId="5953" xr:uid="{91662DBE-420D-48FA-B1F5-23E64D27DB00}"/>
    <cellStyle name="Normal 39 7 8" xfId="5954" xr:uid="{88523549-A30E-4DEA-B226-831038E2E439}"/>
    <cellStyle name="Normal 39 7 9" xfId="5955" xr:uid="{CEDC2840-4736-4E7A-B181-A7FD3534F7B4}"/>
    <cellStyle name="Normal 39 8" xfId="5956" xr:uid="{7D7ECDC4-2953-4E2D-B64D-F3226B1BD0CC}"/>
    <cellStyle name="Normal 39 8 2" xfId="5957" xr:uid="{FC267909-8AF7-4127-9502-D42E5D6DE9E6}"/>
    <cellStyle name="Normal 39 8 3" xfId="5958" xr:uid="{227BD4AA-D566-4816-BCCF-B8B37A5CD229}"/>
    <cellStyle name="Normal 39 8 4" xfId="5959" xr:uid="{00332D3C-BABC-43E6-A9AD-A5156C5A2AEA}"/>
    <cellStyle name="Normal 39 8 5" xfId="5960" xr:uid="{B1B81E7A-412C-400C-B145-11F089185C17}"/>
    <cellStyle name="Normal 39 8 6" xfId="5961" xr:uid="{5F81E6CD-715C-4B94-9A91-942890777481}"/>
    <cellStyle name="Normal 39 8 7" xfId="5962" xr:uid="{5D010B6B-E7A9-40C4-9BEE-2652F7E27583}"/>
    <cellStyle name="Normal 39 8 8" xfId="5963" xr:uid="{D8398248-5D7A-49C3-ABFF-6FDA338985EF}"/>
    <cellStyle name="Normal 39 8 9" xfId="5964" xr:uid="{DFF74BCE-3ABE-4FEB-88A5-620364BA55E6}"/>
    <cellStyle name="Normal 39 9" xfId="5965" xr:uid="{61E89E4E-6F22-44EA-8C3B-2358EC96DD56}"/>
    <cellStyle name="Normal 4" xfId="9" xr:uid="{00000000-0005-0000-0000-00000A000000}"/>
    <cellStyle name="Normal 4 10" xfId="5966" xr:uid="{8D2E592B-A4D4-4ECD-AC07-1494C64383CC}"/>
    <cellStyle name="Normal 4 100" xfId="5967" xr:uid="{315A6969-96A9-4F10-ACA2-1AB01DA23545}"/>
    <cellStyle name="Normal 4 101" xfId="5968" xr:uid="{3493D9AB-7E50-4E6B-872E-93F488522E3C}"/>
    <cellStyle name="Normal 4 102" xfId="5969" xr:uid="{50D95C09-5B18-484E-9560-41AF9E1FA7B8}"/>
    <cellStyle name="Normal 4 103" xfId="5970" xr:uid="{FE063D81-14F5-468A-872F-4A8F0370ADC4}"/>
    <cellStyle name="Normal 4 104" xfId="5971" xr:uid="{370B8FE6-7C93-4ABD-9EFA-D4F70EC3603C}"/>
    <cellStyle name="Normal 4 105" xfId="5972" xr:uid="{CB615876-C02B-4869-AD18-763162D251F5}"/>
    <cellStyle name="Normal 4 106" xfId="5973" xr:uid="{460D278C-434F-4618-9AD4-ED5992F286A8}"/>
    <cellStyle name="Normal 4 107" xfId="5974" xr:uid="{D28DC0EA-7E53-434A-A19A-D4E0E8089E1E}"/>
    <cellStyle name="Normal 4 108" xfId="5975" xr:uid="{CA066046-E89F-4DF3-85FE-E785E1568CD2}"/>
    <cellStyle name="Normal 4 109" xfId="5976" xr:uid="{08B13CE4-BA60-49FC-ADE1-6EBD84D58E6D}"/>
    <cellStyle name="Normal 4 11" xfId="5977" xr:uid="{A6799B5A-0893-4B13-8AD6-577A3DBB42EA}"/>
    <cellStyle name="Normal 4 110" xfId="5978" xr:uid="{90A4839B-4B10-452D-A9DA-7CFFC13628FC}"/>
    <cellStyle name="Normal 4 111" xfId="5979" xr:uid="{F2FD5C0B-FA47-4ED4-8680-F4D81EAE53FF}"/>
    <cellStyle name="Normal 4 112" xfId="5980" xr:uid="{CFAC25CF-2A05-4D53-A188-2BB310EEA2DE}"/>
    <cellStyle name="Normal 4 113" xfId="5981" xr:uid="{43263E96-2734-470E-A3E2-529032CA3954}"/>
    <cellStyle name="Normal 4 114" xfId="5982" xr:uid="{D5695B45-20A5-49DA-B4D4-EEBCD5392F6D}"/>
    <cellStyle name="Normal 4 115" xfId="5983" xr:uid="{73298643-719B-4198-89C2-A49D90FF3431}"/>
    <cellStyle name="Normal 4 116" xfId="5984" xr:uid="{062B0818-EAA4-4BE7-9027-C4CE3DE84CE0}"/>
    <cellStyle name="Normal 4 117" xfId="5985" xr:uid="{631180F0-072A-4881-AA87-78FFA26B9E03}"/>
    <cellStyle name="Normal 4 118" xfId="5986" xr:uid="{F29AF836-5A87-4E30-9459-C29E0C373680}"/>
    <cellStyle name="Normal 4 119" xfId="5987" xr:uid="{8FCC185A-D8EC-4DAF-BCF2-1AEE3C167366}"/>
    <cellStyle name="Normal 4 12" xfId="5988" xr:uid="{D37150C8-6986-473E-BBF5-4A48AE5E71D7}"/>
    <cellStyle name="Normal 4 120" xfId="5989" xr:uid="{2F255361-69AD-4FA9-965C-9F75C9951B90}"/>
    <cellStyle name="Normal 4 121" xfId="5990" xr:uid="{A22702E5-B6AF-4C66-AB00-7A1AC089A1B2}"/>
    <cellStyle name="Normal 4 122" xfId="5991" xr:uid="{5FE1D788-08A1-44B5-8E5C-4222965CAC24}"/>
    <cellStyle name="Normal 4 123" xfId="5992" xr:uid="{B51CE8FB-EA85-4CF5-9B64-3CC411893706}"/>
    <cellStyle name="Normal 4 124" xfId="5993" xr:uid="{8B382806-F4EF-4010-B072-9B6C68AA0F27}"/>
    <cellStyle name="Normal 4 125" xfId="5994" xr:uid="{95C0A7DB-6117-47B2-9960-BBE0DDEF254D}"/>
    <cellStyle name="Normal 4 126" xfId="5995" xr:uid="{E6ED74AD-E51C-43EE-A1C6-AEC3E2200A42}"/>
    <cellStyle name="Normal 4 127" xfId="5996" xr:uid="{01681F88-A733-4849-B950-09909D59D974}"/>
    <cellStyle name="Normal 4 128" xfId="5997" xr:uid="{778FA957-5478-40F3-AA9A-FAC1300A004E}"/>
    <cellStyle name="Normal 4 129" xfId="5998" xr:uid="{D27B4F7E-EA82-47F1-8FE2-BDA6AEEEF4CD}"/>
    <cellStyle name="Normal 4 13" xfId="5999" xr:uid="{FA2F9C1D-4679-4CEE-BB85-A0B08616446B}"/>
    <cellStyle name="Normal 4 130" xfId="6000" xr:uid="{AA29C5EB-B3AB-4E4C-A616-4181CE4D895C}"/>
    <cellStyle name="Normal 4 131" xfId="6001" xr:uid="{8198C2F6-B32A-4C9E-82D3-DBA2BC80730E}"/>
    <cellStyle name="Normal 4 132" xfId="6002" xr:uid="{8D703A4F-D8B4-421D-8C5E-5526C8BCB90A}"/>
    <cellStyle name="Normal 4 133" xfId="6003" xr:uid="{2CE52DC3-61FF-4E1D-B00B-1BECE42C8AE2}"/>
    <cellStyle name="Normal 4 134" xfId="6004" xr:uid="{732C6E97-1A2E-4695-A07C-1827DC38A335}"/>
    <cellStyle name="Normal 4 135" xfId="6005" xr:uid="{92854617-7964-441D-911A-4CFA75A1293C}"/>
    <cellStyle name="Normal 4 136" xfId="6006" xr:uid="{E7180A50-0ECB-49DB-80DA-F428C011C2EB}"/>
    <cellStyle name="Normal 4 137" xfId="6007" xr:uid="{31F20196-53F6-4239-B225-A0E3415A0993}"/>
    <cellStyle name="Normal 4 138" xfId="6008" xr:uid="{93BB673F-CF00-452D-B547-F6808590EAFE}"/>
    <cellStyle name="Normal 4 139" xfId="6009" xr:uid="{67F11627-235A-4568-B1CD-E2596D885B1C}"/>
    <cellStyle name="Normal 4 14" xfId="6010" xr:uid="{C229E541-6AB7-48ED-88BC-E88258DAA8A3}"/>
    <cellStyle name="Normal 4 140" xfId="6011" xr:uid="{F5795E81-08A4-4D7F-B5F8-CDB525164D40}"/>
    <cellStyle name="Normal 4 141" xfId="6012" xr:uid="{F3EA5BB6-0F6A-420F-B6F3-F66DE37ECF57}"/>
    <cellStyle name="Normal 4 142" xfId="6013" xr:uid="{4268C3E9-BA19-4B5A-AFDA-6C54BAE540F3}"/>
    <cellStyle name="Normal 4 143" xfId="6014" xr:uid="{8885EF6D-F937-489E-805C-BE47D0AF7220}"/>
    <cellStyle name="Normal 4 144" xfId="6015" xr:uid="{22017337-E957-4472-B4EA-77959677CEF3}"/>
    <cellStyle name="Normal 4 145" xfId="6016" xr:uid="{38BEE8C6-3933-4183-9905-A0208525DC2A}"/>
    <cellStyle name="Normal 4 146" xfId="6017" xr:uid="{8D3E1F3F-76B5-4D9A-9147-4A5E27F792CF}"/>
    <cellStyle name="Normal 4 147" xfId="6018" xr:uid="{604A31F3-99AF-4DE6-900E-00D43AA7E83E}"/>
    <cellStyle name="Normal 4 148" xfId="6019" xr:uid="{A3C78AE8-B643-41B8-B0BC-08ABFB670DA4}"/>
    <cellStyle name="Normal 4 149" xfId="6020" xr:uid="{D053A7A6-6FE9-49AB-A30A-085E18F90CB3}"/>
    <cellStyle name="Normal 4 15" xfId="6021" xr:uid="{CB9836F9-E292-4339-BACD-BBAF0F5F829A}"/>
    <cellStyle name="Normal 4 150" xfId="6022" xr:uid="{C324B342-7839-46F3-AFE0-226811B175C1}"/>
    <cellStyle name="Normal 4 151" xfId="6023" xr:uid="{B42B57AF-F02C-4EC9-BF7E-E8B8BF870ADA}"/>
    <cellStyle name="Normal 4 152" xfId="6024" xr:uid="{661515B1-6DBB-4969-9038-C231A0221855}"/>
    <cellStyle name="Normal 4 153" xfId="6025" xr:uid="{EB822848-B6CF-4A43-A2B8-B01B03392463}"/>
    <cellStyle name="Normal 4 154" xfId="6026" xr:uid="{1988D2FC-7A19-40E9-A627-AD4CD3429E5B}"/>
    <cellStyle name="Normal 4 155" xfId="6027" xr:uid="{61ADEF50-EAB8-4563-A547-25EB3793AD7D}"/>
    <cellStyle name="Normal 4 156" xfId="6028" xr:uid="{A5B7979B-4F55-4237-A5F1-F6C3AFCE0299}"/>
    <cellStyle name="Normal 4 157" xfId="6029" xr:uid="{C0701500-E62E-4238-8B34-B96D6EEEA24C}"/>
    <cellStyle name="Normal 4 158" xfId="6030" xr:uid="{315DC7A2-04D3-42E7-90D8-24A909B170F0}"/>
    <cellStyle name="Normal 4 159" xfId="6031" xr:uid="{1A74FDC3-8360-4BA8-BE72-698BCE075F2F}"/>
    <cellStyle name="Normal 4 16" xfId="6032" xr:uid="{191118EB-71BE-42F9-9BB0-DE5A17E8DDE0}"/>
    <cellStyle name="Normal 4 160" xfId="6033" xr:uid="{E97ECFF1-A8D1-4F42-9576-718DD3544CC3}"/>
    <cellStyle name="Normal 4 161" xfId="6034" xr:uid="{B5047BA2-ED22-44BD-B7D3-86BEC86B58B5}"/>
    <cellStyle name="Normal 4 162" xfId="6035" xr:uid="{998AB036-1E55-4FEF-BC70-D62B7A20993F}"/>
    <cellStyle name="Normal 4 163" xfId="6036" xr:uid="{C3E3ABED-C910-4951-A844-C85D31A4B656}"/>
    <cellStyle name="Normal 4 164" xfId="6037" xr:uid="{F21A2DF0-D203-4BA8-8E3D-7665CB28002E}"/>
    <cellStyle name="Normal 4 165" xfId="6038" xr:uid="{3F415C18-E6E8-4F55-AB5C-F24E05A2B7D8}"/>
    <cellStyle name="Normal 4 166" xfId="6039" xr:uid="{798D457D-E70F-4FCB-A476-506A3F92C6CA}"/>
    <cellStyle name="Normal 4 167" xfId="6040" xr:uid="{9642D6DA-B155-461B-B044-01C79331105A}"/>
    <cellStyle name="Normal 4 168" xfId="6041" xr:uid="{54F5405D-5048-4696-8446-D11F42474EA9}"/>
    <cellStyle name="Normal 4 169" xfId="6042" xr:uid="{49BD4950-FE47-46F4-8AB7-6E0E876425B9}"/>
    <cellStyle name="Normal 4 17" xfId="6043" xr:uid="{2FECFAB7-F021-4BAA-9AA3-3F3FB929873C}"/>
    <cellStyle name="Normal 4 17 2" xfId="8165" xr:uid="{656F8CAC-810A-40DC-B173-B656DAA68A59}"/>
    <cellStyle name="Normal 4 17 3" xfId="8340" xr:uid="{94ADD914-FD23-4FB0-95AD-B2FB07BF9724}"/>
    <cellStyle name="Normal 4 170" xfId="6044" xr:uid="{0907FE1B-1D04-45F7-8BF1-FF7713A25F3D}"/>
    <cellStyle name="Normal 4 171" xfId="6045" xr:uid="{691B69BC-BF3F-499B-9725-2BFB674C649E}"/>
    <cellStyle name="Normal 4 172" xfId="6046" xr:uid="{BC9E1F93-6E16-4FCD-A0D6-3E54444D5BFC}"/>
    <cellStyle name="Normal 4 173" xfId="6047" xr:uid="{44F669BB-816E-4DFD-BB09-8171677AE23A}"/>
    <cellStyle name="Normal 4 174" xfId="6048" xr:uid="{AA4DAB2D-5E1B-4C3A-B587-78961F8F5F46}"/>
    <cellStyle name="Normal 4 175" xfId="6049" xr:uid="{CC69AF53-6A6B-4BDD-8260-9756B2307E1D}"/>
    <cellStyle name="Normal 4 176" xfId="6050" xr:uid="{A5CA0B26-2F7C-42BA-8B3E-605540415BFC}"/>
    <cellStyle name="Normal 4 177" xfId="6051" xr:uid="{4288983B-F609-4CA8-94DA-2C0221335DE7}"/>
    <cellStyle name="Normal 4 178" xfId="6052" xr:uid="{C41898E1-8B7F-46C8-99E1-B620AE2A2963}"/>
    <cellStyle name="Normal 4 179" xfId="6053" xr:uid="{12125B4D-5066-41BF-B877-063020FB9853}"/>
    <cellStyle name="Normal 4 18" xfId="6054" xr:uid="{81AD01CD-A9D6-4737-8B25-5240FAA78E36}"/>
    <cellStyle name="Normal 4 180" xfId="6055" xr:uid="{660A042B-C1C2-4E49-AFAB-3B0D8FCAF60B}"/>
    <cellStyle name="Normal 4 181" xfId="6056" xr:uid="{8C572D2A-BE41-4E4C-AA1E-5E56EF69D2DA}"/>
    <cellStyle name="Normal 4 182" xfId="6057" xr:uid="{E930AF7C-DB30-4153-806D-4CE408CF94FE}"/>
    <cellStyle name="Normal 4 183" xfId="6058" xr:uid="{AFFE9C38-2917-44C7-AADE-BC1463B73D68}"/>
    <cellStyle name="Normal 4 184" xfId="6059" xr:uid="{9371AA02-FDDD-4EA1-926D-B0E0E6ED50C5}"/>
    <cellStyle name="Normal 4 185" xfId="6060" xr:uid="{58EC5CEA-BC44-4AA6-9A21-381230491D65}"/>
    <cellStyle name="Normal 4 186" xfId="6061" xr:uid="{0E864956-E80E-42DC-B2C6-087AAB072E8F}"/>
    <cellStyle name="Normal 4 187" xfId="6062" xr:uid="{0E34D2C9-D864-4FC9-884B-CC82C4C5E185}"/>
    <cellStyle name="Normal 4 188" xfId="6063" xr:uid="{B78EAB57-A1FC-4D55-93EE-BBCDCF71F93D}"/>
    <cellStyle name="Normal 4 189" xfId="6064" xr:uid="{8BB9609E-426D-4EA9-B90B-E33C60845042}"/>
    <cellStyle name="Normal 4 19" xfId="6065" xr:uid="{904CE1BC-B552-42B1-859E-953A49D3B9D5}"/>
    <cellStyle name="Normal 4 190" xfId="6066" xr:uid="{0F7A8B47-D378-472E-ABC5-FB68A57419AF}"/>
    <cellStyle name="Normal 4 191" xfId="6067" xr:uid="{610E0C98-1036-4B04-8DEF-313618BD012F}"/>
    <cellStyle name="Normal 4 192" xfId="6068" xr:uid="{95543725-E8BE-411C-8000-3884383639B1}"/>
    <cellStyle name="Normal 4 193" xfId="6069" xr:uid="{FBF52285-5005-4F3D-BFBD-83ED7F271D06}"/>
    <cellStyle name="Normal 4 194" xfId="6070" xr:uid="{C83CAD5E-B2BC-4DA8-A943-4ACA868D9755}"/>
    <cellStyle name="Normal 4 195" xfId="6071" xr:uid="{C51D78B0-75DD-4684-9999-D682805E7449}"/>
    <cellStyle name="Normal 4 196" xfId="6072" xr:uid="{91EDCC31-09D8-4089-98F0-DA9F2CE020FD}"/>
    <cellStyle name="Normal 4 197" xfId="6073" xr:uid="{17E6D84F-0BC6-40CF-A476-73F921F5DDF4}"/>
    <cellStyle name="Normal 4 198" xfId="6074" xr:uid="{6B2B4315-E01B-494C-AE65-B82FB4728620}"/>
    <cellStyle name="Normal 4 199" xfId="6075" xr:uid="{49968366-0C2B-4564-AFA8-3B7F7C79DAE3}"/>
    <cellStyle name="Normal 4 2" xfId="6076" xr:uid="{B236AC6D-8C90-40DE-8BB4-0090396B7FA0}"/>
    <cellStyle name="Normal 4 2 2" xfId="6077" xr:uid="{E2499806-5B44-46BB-B417-0E87DF675E86}"/>
    <cellStyle name="Normal 4 2 3" xfId="6078" xr:uid="{996A2455-A660-4C70-8013-145F69306A2F}"/>
    <cellStyle name="Normal 4 2 4" xfId="6079" xr:uid="{868D1062-99A4-4E5B-82BE-C55E15C9BCB4}"/>
    <cellStyle name="Normal 4 2 4 2" xfId="8166" xr:uid="{A8ACFD24-0C5E-4D78-8DF2-48AEC7E71A0A}"/>
    <cellStyle name="Normal 4 2 4 3" xfId="8341" xr:uid="{1A70F49D-84C2-4DE7-9F0D-2010837A3905}"/>
    <cellStyle name="Normal 4 20" xfId="6080" xr:uid="{3D0C9B9A-7066-4ACE-8319-DDD052B72C3C}"/>
    <cellStyle name="Normal 4 200" xfId="6081" xr:uid="{13571AFB-59CA-4C87-9DEC-2A59FA9E9646}"/>
    <cellStyle name="Normal 4 201" xfId="6082" xr:uid="{1B00DA62-8088-42DC-8E9E-E6B1527A7D91}"/>
    <cellStyle name="Normal 4 202" xfId="6083" xr:uid="{B83C09AB-4AC6-4758-A134-029E9CB6FC79}"/>
    <cellStyle name="Normal 4 203" xfId="6084" xr:uid="{15EDEC6B-8EFD-48DC-817D-BA0CD5A30ED0}"/>
    <cellStyle name="Normal 4 204" xfId="6085" xr:uid="{F5C812F4-FFD0-4D0B-A60A-7F5C083E5595}"/>
    <cellStyle name="Normal 4 205" xfId="6086" xr:uid="{12ADC299-26F8-4FAA-820C-59747732C106}"/>
    <cellStyle name="Normal 4 206" xfId="6087" xr:uid="{F543105D-A328-46A2-A466-81750B2D3765}"/>
    <cellStyle name="Normal 4 207" xfId="6088" xr:uid="{3B3BAD20-01F0-4239-903E-838396FEEAF8}"/>
    <cellStyle name="Normal 4 208" xfId="6089" xr:uid="{319D1F28-1BBD-428A-B2AD-ABBADC07F8CD}"/>
    <cellStyle name="Normal 4 209" xfId="6090" xr:uid="{C9C86050-2067-4EE9-A925-E8C00EBE12CC}"/>
    <cellStyle name="Normal 4 21" xfId="6091" xr:uid="{90327A62-061A-4611-9E4E-42376E0A65A3}"/>
    <cellStyle name="Normal 4 210" xfId="6092" xr:uid="{7A4ED195-2F54-4F6E-A8B8-FE2F2926C0D0}"/>
    <cellStyle name="Normal 4 211" xfId="6093" xr:uid="{4FEF49ED-2439-4FEA-AFED-7984BBB164AD}"/>
    <cellStyle name="Normal 4 212" xfId="6094" xr:uid="{D0342428-DF40-4A44-9DF3-F1513228A884}"/>
    <cellStyle name="Normal 4 213" xfId="6095" xr:uid="{88924F53-2E17-4EC6-8807-D51B31E73B93}"/>
    <cellStyle name="Normal 4 214" xfId="6096" xr:uid="{7FB110A4-379A-4E50-BF67-48BC702EC3E0}"/>
    <cellStyle name="Normal 4 215" xfId="6097" xr:uid="{364EB4D0-3B09-4115-BEA4-E7E164AFA5A3}"/>
    <cellStyle name="Normal 4 216" xfId="6098" xr:uid="{5A3688A2-8256-4750-9D1B-96283DD188E5}"/>
    <cellStyle name="Normal 4 217" xfId="6099" xr:uid="{8C04E0A2-5030-4273-B686-F46F48789976}"/>
    <cellStyle name="Normal 4 218" xfId="6100" xr:uid="{7A79B7EF-0760-468D-86E4-16183F138995}"/>
    <cellStyle name="Normal 4 219" xfId="6101" xr:uid="{7D7E88D2-2C4C-4AFE-B7D8-0615E3B672D7}"/>
    <cellStyle name="Normal 4 22" xfId="6102" xr:uid="{EE5EC338-2797-4A12-8EF1-6DBF89493D55}"/>
    <cellStyle name="Normal 4 220" xfId="6103" xr:uid="{3E0CA0BD-73B0-4026-A4BC-A2A565DB0598}"/>
    <cellStyle name="Normal 4 221" xfId="6104" xr:uid="{52891503-79E5-4A4F-955B-F1F458BAAE64}"/>
    <cellStyle name="Normal 4 222" xfId="6105" xr:uid="{8B476DF5-4C3B-4E7F-95A4-2EC1AD7BF845}"/>
    <cellStyle name="Normal 4 223" xfId="6106" xr:uid="{9C46C687-5822-499B-A682-A6336DFE648B}"/>
    <cellStyle name="Normal 4 224" xfId="6107" xr:uid="{20A7FFD2-A593-424A-B17E-DE8E6B5A4632}"/>
    <cellStyle name="Normal 4 225" xfId="6108" xr:uid="{4C519ECF-2542-4B83-9A9B-6D57EC54202A}"/>
    <cellStyle name="Normal 4 226" xfId="6109" xr:uid="{C3E9CB74-845A-4448-B480-364A7E41CC7E}"/>
    <cellStyle name="Normal 4 227" xfId="6110" xr:uid="{93703A99-FEFC-4A58-94F2-0ADEDBD44140}"/>
    <cellStyle name="Normal 4 228" xfId="6111" xr:uid="{F6650083-444E-4C52-AD12-D15EB4007A6F}"/>
    <cellStyle name="Normal 4 229" xfId="6112" xr:uid="{A1A9C9E2-8008-4D37-AD4D-DA4FA02C7D69}"/>
    <cellStyle name="Normal 4 23" xfId="6113" xr:uid="{6F339174-661A-4082-930E-C5E22CCDF59A}"/>
    <cellStyle name="Normal 4 230" xfId="6114" xr:uid="{527DAF68-2177-4259-806C-94A9BDF626A5}"/>
    <cellStyle name="Normal 4 231" xfId="6115" xr:uid="{1B84916E-6FDC-45A6-BE66-1BBBF5DC9D46}"/>
    <cellStyle name="Normal 4 232" xfId="6116" xr:uid="{23BA95E9-6831-4B55-9AC9-1DF53E9902F7}"/>
    <cellStyle name="Normal 4 233" xfId="6117" xr:uid="{CE3CC053-A19F-4132-84E6-2B079C1629BE}"/>
    <cellStyle name="Normal 4 234" xfId="6118" xr:uid="{09AC0AE0-142C-4F01-B7F0-975A9BC3C3C6}"/>
    <cellStyle name="Normal 4 235" xfId="6119" xr:uid="{0588B402-DE2A-44E2-B1FA-1D1D399397AB}"/>
    <cellStyle name="Normal 4 236" xfId="6120" xr:uid="{99BEB935-1726-4858-A20D-E4EAF7EADF32}"/>
    <cellStyle name="Normal 4 237" xfId="6121" xr:uid="{1762390C-8F4B-48AF-8272-61CCB01F06F6}"/>
    <cellStyle name="Normal 4 238" xfId="6122" xr:uid="{2149C6A5-56E6-4E7B-9ACC-6EDEBD1AD0A6}"/>
    <cellStyle name="Normal 4 239" xfId="6123" xr:uid="{6F687134-121A-40AE-AB98-A316160F9EED}"/>
    <cellStyle name="Normal 4 24" xfId="6124" xr:uid="{D4001905-FD14-4283-97B8-440D3A9325A9}"/>
    <cellStyle name="Normal 4 240" xfId="6125" xr:uid="{59642CD7-B6A7-45E0-81E7-588767E39425}"/>
    <cellStyle name="Normal 4 241" xfId="6126" xr:uid="{1B7238B8-CB95-46F2-B476-6EBA8CFDB92B}"/>
    <cellStyle name="Normal 4 242" xfId="6127" xr:uid="{F9AEBDCC-149E-42D1-BBA4-A3FDEC9F8D89}"/>
    <cellStyle name="Normal 4 243" xfId="6128" xr:uid="{8772B094-9494-4867-B23E-64816A3F0718}"/>
    <cellStyle name="Normal 4 244" xfId="6129" xr:uid="{CD6648B9-2C64-48EA-9C2D-4166AEBF507F}"/>
    <cellStyle name="Normal 4 245" xfId="6130" xr:uid="{215E1CDB-2F11-4DA5-82D2-6125A64F5A97}"/>
    <cellStyle name="Normal 4 246" xfId="6131" xr:uid="{E170EE11-4EF7-4C01-BBDD-717D175D4FCC}"/>
    <cellStyle name="Normal 4 247" xfId="6132" xr:uid="{CEF5B39D-91F4-4CC2-9E89-34942D920610}"/>
    <cellStyle name="Normal 4 248" xfId="6133" xr:uid="{FFFDC46A-A0C1-456A-95DE-C4514AB1AB71}"/>
    <cellStyle name="Normal 4 249" xfId="6134" xr:uid="{8AD89995-37C7-4026-9904-0CBE5DE679D0}"/>
    <cellStyle name="Normal 4 25" xfId="6135" xr:uid="{D854E787-6980-4149-B5F5-B328188D9FB6}"/>
    <cellStyle name="Normal 4 250" xfId="6136" xr:uid="{889361A2-1C0B-433D-B71E-A3F50150D31E}"/>
    <cellStyle name="Normal 4 251" xfId="6137" xr:uid="{4BC4898D-BCED-4B3B-BF46-DDBE7A5D1F2A}"/>
    <cellStyle name="Normal 4 252" xfId="6138" xr:uid="{C4A1A01F-627E-402D-8257-4457C0D4C02A}"/>
    <cellStyle name="Normal 4 253" xfId="6139" xr:uid="{99B0B112-348F-4B8A-B712-C35C8A5489D1}"/>
    <cellStyle name="Normal 4 254" xfId="6140" xr:uid="{7F7EEC24-8E09-47CB-930E-DF0BA63574F8}"/>
    <cellStyle name="Normal 4 255" xfId="6141" xr:uid="{CDCDE60D-EC72-426E-A4AC-FFE6CE8B978C}"/>
    <cellStyle name="Normal 4 256" xfId="33" xr:uid="{B11D6F3C-49B0-4407-977A-B2B14FD28D60}"/>
    <cellStyle name="Normal 4 26" xfId="6142" xr:uid="{16796250-4C2E-4B47-9A4A-08A2C700750A}"/>
    <cellStyle name="Normal 4 27" xfId="6143" xr:uid="{C72FB876-5B16-4790-A499-1B6BAE551A41}"/>
    <cellStyle name="Normal 4 28" xfId="6144" xr:uid="{1E45FF26-5B86-4F69-87F0-130BEF86758E}"/>
    <cellStyle name="Normal 4 29" xfId="6145" xr:uid="{3B3FDF62-E281-4DF9-BC2B-E282D84520E7}"/>
    <cellStyle name="Normal 4 3" xfId="6146" xr:uid="{9221DD17-1A02-4363-AAFA-2088ABCDC6BC}"/>
    <cellStyle name="Normal 4 3 2" xfId="6147" xr:uid="{9613828D-5C3A-4EDE-8433-2EB2F2A63BF9}"/>
    <cellStyle name="Normal 4 3 3" xfId="6148" xr:uid="{C428F81A-0F43-470E-B59D-588F3DA3CCE4}"/>
    <cellStyle name="Normal 4 30" xfId="6149" xr:uid="{F8A8DE2D-E92E-4480-A2BC-B546D3054C67}"/>
    <cellStyle name="Normal 4 31" xfId="6150" xr:uid="{EF63C9E5-ED7B-4C4B-9064-288F4CDB518A}"/>
    <cellStyle name="Normal 4 32" xfId="6151" xr:uid="{52C41E48-B059-4C85-9DEF-C153961C46BE}"/>
    <cellStyle name="Normal 4 33" xfId="6152" xr:uid="{C93A089F-C9C5-4453-9E05-C54319D37DBB}"/>
    <cellStyle name="Normal 4 34" xfId="6153" xr:uid="{4BDFB4A3-9D1B-4D60-95DA-E0A2046AEAEE}"/>
    <cellStyle name="Normal 4 35" xfId="6154" xr:uid="{C22D4855-2C6B-4335-B27E-C59A31A6D388}"/>
    <cellStyle name="Normal 4 36" xfId="6155" xr:uid="{E33DCB4F-41DF-4C70-9B76-6E9D776B2D27}"/>
    <cellStyle name="Normal 4 37" xfId="6156" xr:uid="{D2EF7529-8FA5-42DF-8CD5-85DC4B165D36}"/>
    <cellStyle name="Normal 4 38" xfId="6157" xr:uid="{04922E99-3C6E-42C5-BD95-6097AF214DB9}"/>
    <cellStyle name="Normal 4 39" xfId="6158" xr:uid="{DE501F3D-FB98-4F26-8A75-0EA79F572254}"/>
    <cellStyle name="Normal 4 4" xfId="6159" xr:uid="{954F26B1-660E-46B0-83FC-A0478A933BE7}"/>
    <cellStyle name="Normal 4 4 2" xfId="6160" xr:uid="{5DC9B94F-FAA5-4995-A06F-CC6EB2182BAA}"/>
    <cellStyle name="Normal 4 4 3" xfId="6161" xr:uid="{96E0C0EA-3941-43D7-ADC7-EC844B525DA5}"/>
    <cellStyle name="Normal 4 40" xfId="6162" xr:uid="{AAF43B54-284E-4158-B85E-AA99603DCB5A}"/>
    <cellStyle name="Normal 4 41" xfId="6163" xr:uid="{F3CF682C-D047-43DC-9D84-001A6BD060BC}"/>
    <cellStyle name="Normal 4 42" xfId="6164" xr:uid="{B02D27D8-ED22-4A4E-92BA-36B53034C33C}"/>
    <cellStyle name="Normal 4 43" xfId="6165" xr:uid="{7D0BA2BC-3976-48E4-BBE1-74FDE7677ED7}"/>
    <cellStyle name="Normal 4 44" xfId="6166" xr:uid="{D9A342FF-D493-4BC3-9F4D-67E89618224C}"/>
    <cellStyle name="Normal 4 45" xfId="6167" xr:uid="{761C20CD-65B6-4EF5-ADAF-1B5AAB101598}"/>
    <cellStyle name="Normal 4 46" xfId="6168" xr:uid="{E7FF7D5B-FC81-4F5A-A50B-CC97E5D15311}"/>
    <cellStyle name="Normal 4 47" xfId="6169" xr:uid="{716A0942-879B-4113-BB94-2047950B6465}"/>
    <cellStyle name="Normal 4 48" xfId="6170" xr:uid="{6E9B41E9-CEF6-447B-AFF0-DA7B5B535F53}"/>
    <cellStyle name="Normal 4 49" xfId="6171" xr:uid="{E1C1E7C3-8C07-438E-8639-200E326AA1C0}"/>
    <cellStyle name="Normal 4 5" xfId="6172" xr:uid="{8A6CA168-8C94-45DB-8F25-D6911C6EC512}"/>
    <cellStyle name="Normal 4 5 2" xfId="6173" xr:uid="{BB93B8AD-A8E1-403B-A5AF-3F473315076C}"/>
    <cellStyle name="Normal 4 5 3" xfId="6174" xr:uid="{1F3D8EF9-4627-4F4D-B0F4-1A78F906B2CC}"/>
    <cellStyle name="Normal 4 50" xfId="6175" xr:uid="{F5F1D5CE-EDEF-4E36-8699-B6BD44A21F07}"/>
    <cellStyle name="Normal 4 51" xfId="6176" xr:uid="{4E603C1C-325B-400F-AC97-720356050F58}"/>
    <cellStyle name="Normal 4 52" xfId="6177" xr:uid="{5117DFD6-AAC6-4758-AD4A-F214CC823934}"/>
    <cellStyle name="Normal 4 53" xfId="6178" xr:uid="{792FB3AE-E573-4B7C-8B34-CF159F4AA7AC}"/>
    <cellStyle name="Normal 4 54" xfId="6179" xr:uid="{ED1650A7-0598-43B8-85DC-847F898B7408}"/>
    <cellStyle name="Normal 4 55" xfId="6180" xr:uid="{3FC926FF-C2A5-4D03-8CB0-5BF8D85349C4}"/>
    <cellStyle name="Normal 4 56" xfId="6181" xr:uid="{791A888C-E9ED-4EE6-AACC-48DDDA3B208F}"/>
    <cellStyle name="Normal 4 57" xfId="6182" xr:uid="{150CE75F-6300-4DD8-BA74-2969D632FE90}"/>
    <cellStyle name="Normal 4 58" xfId="6183" xr:uid="{8458144E-FD9B-4E1D-9107-155060283A69}"/>
    <cellStyle name="Normal 4 59" xfId="6184" xr:uid="{27FEE5BB-9680-4074-B604-71FC746DF616}"/>
    <cellStyle name="Normal 4 6" xfId="6185" xr:uid="{B61BE9B2-DDB0-4547-A7FB-15206F553CA0}"/>
    <cellStyle name="Normal 4 6 2" xfId="6186" xr:uid="{4AEB607B-5F90-47DB-AE0D-22B5AA53D55A}"/>
    <cellStyle name="Normal 4 6 3" xfId="6187" xr:uid="{BD460D47-EDBE-41AF-B063-A05D468996C7}"/>
    <cellStyle name="Normal 4 60" xfId="6188" xr:uid="{E18DD95D-D452-42B2-93FB-EA1A98CA4D41}"/>
    <cellStyle name="Normal 4 61" xfId="6189" xr:uid="{B888E615-3610-405F-AD6C-94637576B3CB}"/>
    <cellStyle name="Normal 4 62" xfId="6190" xr:uid="{FC6E9E6E-5C54-4426-B4D0-E1110F031C8C}"/>
    <cellStyle name="Normal 4 63" xfId="6191" xr:uid="{288BF75A-F68E-48C6-ABDD-15E40927012C}"/>
    <cellStyle name="Normal 4 64" xfId="6192" xr:uid="{97621940-1178-47CC-9B4C-0C75896CC54B}"/>
    <cellStyle name="Normal 4 65" xfId="6193" xr:uid="{13D33F69-ED97-4ABF-9CB0-C5CF0D94707E}"/>
    <cellStyle name="Normal 4 66" xfId="6194" xr:uid="{ECA83104-34C3-4D2F-84C5-50A36C048528}"/>
    <cellStyle name="Normal 4 67" xfId="6195" xr:uid="{64E73B6A-E114-4755-A208-FC06E1E379CB}"/>
    <cellStyle name="Normal 4 68" xfId="6196" xr:uid="{4956926D-7A62-4D4B-AC91-E2BDA7BED1F7}"/>
    <cellStyle name="Normal 4 69" xfId="6197" xr:uid="{8A06C13F-AB83-4B44-843B-80401BFF9516}"/>
    <cellStyle name="Normal 4 7" xfId="6198" xr:uid="{0853016F-5E74-4366-BE4F-F05DE7D21E79}"/>
    <cellStyle name="Normal 4 70" xfId="6199" xr:uid="{5C20286B-10F6-429A-B951-AE1BBDD3020E}"/>
    <cellStyle name="Normal 4 71" xfId="6200" xr:uid="{D2C4F6D1-8DB6-4C32-8E91-CDCFEBC4DE4D}"/>
    <cellStyle name="Normal 4 72" xfId="6201" xr:uid="{543AE24E-6B5C-4C3E-A34C-3180DECBD9BA}"/>
    <cellStyle name="Normal 4 73" xfId="6202" xr:uid="{3D7F15B9-B0A8-48A3-957B-8FF2019B8EB1}"/>
    <cellStyle name="Normal 4 74" xfId="6203" xr:uid="{21201DA7-3962-4CFD-BA3B-1EBAA2C05491}"/>
    <cellStyle name="Normal 4 75" xfId="6204" xr:uid="{ADA9C4D8-C732-42F1-8E04-D80A4FFA70F7}"/>
    <cellStyle name="Normal 4 76" xfId="6205" xr:uid="{29923453-1FA0-4193-92F6-288A3EE26C2F}"/>
    <cellStyle name="Normal 4 77" xfId="6206" xr:uid="{FB2654AE-25E4-46C2-A433-E94AA95F869D}"/>
    <cellStyle name="Normal 4 78" xfId="6207" xr:uid="{385D8D09-DB70-464A-AC78-6E76F75D0220}"/>
    <cellStyle name="Normal 4 79" xfId="6208" xr:uid="{A0EA5935-8091-4528-A6E2-FD4F882E3DB6}"/>
    <cellStyle name="Normal 4 8" xfId="6209" xr:uid="{30E99502-F764-4C48-8F9C-79A245F2F601}"/>
    <cellStyle name="Normal 4 80" xfId="6210" xr:uid="{5C1725F1-62FF-4085-811F-8BDCE10BC8FC}"/>
    <cellStyle name="Normal 4 81" xfId="6211" xr:uid="{E4AC1F4A-EB75-4F9F-AAEA-50A141D8D157}"/>
    <cellStyle name="Normal 4 82" xfId="6212" xr:uid="{2DC1504F-9D5A-4032-ADB9-E8EAC9757D44}"/>
    <cellStyle name="Normal 4 83" xfId="6213" xr:uid="{226D100B-FC0F-4D57-BFAB-B94A8FBF47F0}"/>
    <cellStyle name="Normal 4 84" xfId="6214" xr:uid="{CEF69F3A-B121-4F85-8B57-7443B960240B}"/>
    <cellStyle name="Normal 4 85" xfId="6215" xr:uid="{BF1F4304-EBE0-45A3-9824-3A68E154AAA1}"/>
    <cellStyle name="Normal 4 86" xfId="6216" xr:uid="{97D85CF6-F5BA-4805-86EC-9E99636E6AC3}"/>
    <cellStyle name="Normal 4 87" xfId="6217" xr:uid="{7E1169F1-FC23-4F5C-8D10-2F0ABA6602C0}"/>
    <cellStyle name="Normal 4 88" xfId="6218" xr:uid="{043CE32A-7683-42E3-BC4D-6D2DDF2F840F}"/>
    <cellStyle name="Normal 4 89" xfId="6219" xr:uid="{2BBD5EDC-0ACE-4ABE-80F9-47CDD0A347F1}"/>
    <cellStyle name="Normal 4 9" xfId="6220" xr:uid="{669434A5-3655-4285-A63D-186EBBD2F022}"/>
    <cellStyle name="Normal 4 90" xfId="6221" xr:uid="{2B94747B-A042-477E-862F-B1BCEC9B2905}"/>
    <cellStyle name="Normal 4 91" xfId="6222" xr:uid="{17D1CE17-FC69-42C2-AE1A-FD1C89C3FE0E}"/>
    <cellStyle name="Normal 4 92" xfId="6223" xr:uid="{02BC4576-C074-4C6E-B788-DD2A21AF13AE}"/>
    <cellStyle name="Normal 4 93" xfId="6224" xr:uid="{3765C2B1-E769-48D9-8F8E-CAFBB7356814}"/>
    <cellStyle name="Normal 4 94" xfId="6225" xr:uid="{F996C2E7-C7BB-45A7-87DC-89AF60A6AD85}"/>
    <cellStyle name="Normal 4 95" xfId="6226" xr:uid="{82FD2252-1F61-48D3-8BA2-0465619D90B5}"/>
    <cellStyle name="Normal 4 96" xfId="6227" xr:uid="{A7605A88-0C54-47D3-8A8C-C27179152E8D}"/>
    <cellStyle name="Normal 4 97" xfId="6228" xr:uid="{26977736-5E7B-4F55-9847-FE57E3DFE60E}"/>
    <cellStyle name="Normal 4 98" xfId="6229" xr:uid="{D1D4D519-06D2-4396-9AA6-E07083BAEB88}"/>
    <cellStyle name="Normal 4 99" xfId="6230" xr:uid="{94807753-D881-4944-B506-50A7699A947C}"/>
    <cellStyle name="Normal 40" xfId="6231" xr:uid="{0B5442F8-A521-426D-8674-B4A16265240B}"/>
    <cellStyle name="Normal 40 2" xfId="6232" xr:uid="{59774D5D-E756-4960-93E2-8B389879F8FA}"/>
    <cellStyle name="Normal 40 2 2" xfId="6233" xr:uid="{4A7CEFBB-2C21-49A6-ACF9-3A2BBF9096BD}"/>
    <cellStyle name="Normal 40 2 3" xfId="6234" xr:uid="{2F4A1FB5-837F-45E9-AEA5-114764A1D917}"/>
    <cellStyle name="Normal 40 2 4" xfId="6235" xr:uid="{289B43F4-6C1E-4AF6-A67B-1E1B957B5A1C}"/>
    <cellStyle name="Normal 40 2 5" xfId="6236" xr:uid="{5403A8DA-56A9-48AA-815D-348651A25E72}"/>
    <cellStyle name="Normal 40 2 6" xfId="6237" xr:uid="{049F0A22-D106-4F05-8E21-6287E2D94544}"/>
    <cellStyle name="Normal 40 2 7" xfId="6238" xr:uid="{45F58088-9FF4-4D23-812E-CBE28A75DB64}"/>
    <cellStyle name="Normal 40 2 8" xfId="6239" xr:uid="{A43DA3E7-8354-4B92-A28C-2ED5749ABA42}"/>
    <cellStyle name="Normal 40 2 9" xfId="6240" xr:uid="{C6A5A6FE-F94C-41C3-9B9A-EEBBF535DB81}"/>
    <cellStyle name="Normal 40 3" xfId="6241" xr:uid="{DDC27B0C-3BE2-4C90-98A3-723835EC1A89}"/>
    <cellStyle name="Normal 40 4" xfId="6242" xr:uid="{EF8ADA61-3AC8-41F4-8FBD-3DDB3107A8E3}"/>
    <cellStyle name="Normal 40 5" xfId="6243" xr:uid="{23659CC2-4EAA-4930-B773-2EA24611652A}"/>
    <cellStyle name="Normal 40 6" xfId="6244" xr:uid="{6B509005-6DC1-4BF1-865C-A4A0B1189633}"/>
    <cellStyle name="Normal 40 7" xfId="6245" xr:uid="{F5E22E69-7B1C-4F60-96B4-EB2B7B125D4E}"/>
    <cellStyle name="Normal 40 8" xfId="6246" xr:uid="{DF52181D-C612-4B91-874A-027F667D0B15}"/>
    <cellStyle name="Normal 40 9" xfId="6247" xr:uid="{E6650F55-BD98-4B87-999C-9959B3188B3E}"/>
    <cellStyle name="Normal 40 9 2" xfId="8167" xr:uid="{AA8DA5F4-A8E3-4F90-9EF1-D981461C46B1}"/>
    <cellStyle name="Normal 40 9 3" xfId="8342" xr:uid="{FC1F0BDE-CCB0-4973-97D5-EBBCB067C27A}"/>
    <cellStyle name="Normal 41" xfId="6248" xr:uid="{10745E11-D176-4165-BE66-0D93A9B54376}"/>
    <cellStyle name="Normal 41 2" xfId="6249" xr:uid="{F7A63603-7E5A-4085-BB00-1B65B8CC1AC1}"/>
    <cellStyle name="Normal 41 2 2" xfId="6250" xr:uid="{9A747785-AE35-412E-BA5F-0FEBAB8AC3D8}"/>
    <cellStyle name="Normal 41 2 3" xfId="6251" xr:uid="{DD50EE46-FF9C-41D9-9606-29EC11FFD4BB}"/>
    <cellStyle name="Normal 41 3" xfId="6252" xr:uid="{33868C09-09D8-411B-B1F5-12EADB11E612}"/>
    <cellStyle name="Normal 41 3 2" xfId="8168" xr:uid="{4685C0B7-548F-4FB6-827D-17B36DEA55F6}"/>
    <cellStyle name="Normal 41 3 3" xfId="8343" xr:uid="{3E9C18DA-0C3D-4922-AE40-1B6F5FFD526A}"/>
    <cellStyle name="Normal 42" xfId="6253" xr:uid="{257B0F77-35F3-48D5-B0EC-04B0D6F812BD}"/>
    <cellStyle name="Normal 42 10" xfId="6254" xr:uid="{FD25E2B6-CF2D-4153-9871-C3863290B388}"/>
    <cellStyle name="Normal 42 11" xfId="6255" xr:uid="{C65A3561-460A-4D9B-8180-F7F705FC8291}"/>
    <cellStyle name="Normal 42 12" xfId="6256" xr:uid="{06C281CF-A718-4A52-B18F-D0D76169BEB4}"/>
    <cellStyle name="Normal 42 13" xfId="6257" xr:uid="{27DF12ED-5034-4F8E-9267-3B6FF72F3B5A}"/>
    <cellStyle name="Normal 42 14" xfId="6258" xr:uid="{0B5F46B7-D6A7-4FE5-80D6-98518A89A46E}"/>
    <cellStyle name="Normal 42 15" xfId="6259" xr:uid="{56C2A680-6DBC-42CA-B27E-C6C77623D943}"/>
    <cellStyle name="Normal 42 16" xfId="6260" xr:uid="{69FAC6EC-8506-4CC2-9779-031FF80A9A09}"/>
    <cellStyle name="Normal 42 17" xfId="6261" xr:uid="{B29944A0-8BE6-427C-9FDB-82FD2319676A}"/>
    <cellStyle name="Normal 42 17 2" xfId="8169" xr:uid="{5FAE68DA-4661-4F47-B284-02F1549ECE47}"/>
    <cellStyle name="Normal 42 17 3" xfId="8344" xr:uid="{C6671EDB-CCFE-4D53-9A54-795DAE807FAB}"/>
    <cellStyle name="Normal 42 2" xfId="6262" xr:uid="{9D5742E9-39BF-4620-BCCE-D388C41ECA63}"/>
    <cellStyle name="Normal 42 2 10" xfId="6263" xr:uid="{B74DE999-C03E-40F5-84F7-62404F833CA7}"/>
    <cellStyle name="Normal 42 2 11" xfId="6264" xr:uid="{9CB13885-5EB9-43CC-A960-35F689A412F3}"/>
    <cellStyle name="Normal 42 2 2" xfId="6265" xr:uid="{E0770285-756A-4553-B841-CFB8340D0FCE}"/>
    <cellStyle name="Normal 42 2 3" xfId="6266" xr:uid="{9D0EFD5A-B3AC-486D-8394-90CD2009E5F4}"/>
    <cellStyle name="Normal 42 2 4" xfId="6267" xr:uid="{96B06343-F699-48C7-BCF5-104DD864D543}"/>
    <cellStyle name="Normal 42 2 5" xfId="6268" xr:uid="{05C70901-932B-4B04-BB50-39E270D834F3}"/>
    <cellStyle name="Normal 42 2 6" xfId="6269" xr:uid="{D06A2D8F-A562-492E-82EE-712325563ABC}"/>
    <cellStyle name="Normal 42 2 7" xfId="6270" xr:uid="{D702DC29-7260-41E5-BBF3-CCB59A79EF5F}"/>
    <cellStyle name="Normal 42 2 8" xfId="6271" xr:uid="{B2416835-5A97-4153-9020-047B322C522B}"/>
    <cellStyle name="Normal 42 2 9" xfId="6272" xr:uid="{3AD54732-B740-4515-B943-3585B2395F06}"/>
    <cellStyle name="Normal 42 3" xfId="6273" xr:uid="{4E6209DD-D43E-485C-970B-C21A0C2F7053}"/>
    <cellStyle name="Normal 42 3 2" xfId="6274" xr:uid="{E851BADC-C2B4-4314-BE32-EA7D5B6B573B}"/>
    <cellStyle name="Normal 42 3 3" xfId="6275" xr:uid="{E31E9C93-EA34-4AD0-8D3E-C235E16E3129}"/>
    <cellStyle name="Normal 42 3 4" xfId="6276" xr:uid="{CFF02252-53CE-4BD8-92D2-7BAAF99F969C}"/>
    <cellStyle name="Normal 42 3 5" xfId="6277" xr:uid="{95EDEABB-5CA7-40C0-993E-75A72208EE30}"/>
    <cellStyle name="Normal 42 3 6" xfId="6278" xr:uid="{7619CE5C-238B-4372-A080-79581351F90A}"/>
    <cellStyle name="Normal 42 3 7" xfId="6279" xr:uid="{2BC0A8C5-C664-45C2-911F-66A02594009C}"/>
    <cellStyle name="Normal 42 3 8" xfId="6280" xr:uid="{B6922863-B5CC-4571-939B-727183EBEDBD}"/>
    <cellStyle name="Normal 42 3 9" xfId="6281" xr:uid="{F81916C7-05A5-4470-8B9C-AAF3074B42DB}"/>
    <cellStyle name="Normal 42 4" xfId="6282" xr:uid="{45749B4E-9A77-4A85-AB34-DBDF88B0E6E3}"/>
    <cellStyle name="Normal 42 4 2" xfId="6283" xr:uid="{F3BEECBF-2D7D-4D87-8345-3283ABD01EC8}"/>
    <cellStyle name="Normal 42 4 3" xfId="6284" xr:uid="{BFB82E72-AF06-44FC-B444-25A135AC1C5B}"/>
    <cellStyle name="Normal 42 4 4" xfId="6285" xr:uid="{60808A6F-DCAD-4BAF-8EF1-0ED737AE0BD2}"/>
    <cellStyle name="Normal 42 4 5" xfId="6286" xr:uid="{FC660E87-F2A3-4BE0-84BD-CC4CE87D2EA2}"/>
    <cellStyle name="Normal 42 4 6" xfId="6287" xr:uid="{1E9CEA75-D875-4CAA-8E82-61067D507174}"/>
    <cellStyle name="Normal 42 4 7" xfId="6288" xr:uid="{437495B7-40CA-4D4B-B054-FDDC24C56338}"/>
    <cellStyle name="Normal 42 4 8" xfId="6289" xr:uid="{E3228080-97D4-425A-9645-7357E0A35D2E}"/>
    <cellStyle name="Normal 42 4 9" xfId="6290" xr:uid="{57FEA4B6-8217-4A55-8A54-FCD66F4954C7}"/>
    <cellStyle name="Normal 42 5" xfId="6291" xr:uid="{6F14BB37-5524-43C2-A784-E25AD2A24866}"/>
    <cellStyle name="Normal 42 5 2" xfId="6292" xr:uid="{248CE4E3-1552-45AC-8DFE-96224262A2B9}"/>
    <cellStyle name="Normal 42 5 3" xfId="6293" xr:uid="{5FD3EED8-BCBF-460F-B9F7-F50B9F57BB7F}"/>
    <cellStyle name="Normal 42 5 4" xfId="6294" xr:uid="{CDBC39A1-8D7B-491F-931A-73CEC195C959}"/>
    <cellStyle name="Normal 42 5 5" xfId="6295" xr:uid="{5D9EC8B3-2812-4757-BB36-2195A0A9915B}"/>
    <cellStyle name="Normal 42 5 6" xfId="6296" xr:uid="{D6610A8D-76D2-43D5-98BA-70DBE4B73604}"/>
    <cellStyle name="Normal 42 5 7" xfId="6297" xr:uid="{C080FC7A-6309-4D65-9735-137F0F9D65AA}"/>
    <cellStyle name="Normal 42 5 8" xfId="6298" xr:uid="{AB39DB62-B719-4B0C-A507-1079CEBD0D8F}"/>
    <cellStyle name="Normal 42 5 9" xfId="6299" xr:uid="{89D49357-C63B-4D6C-9EE7-B5B5E06879CE}"/>
    <cellStyle name="Normal 42 6" xfId="6300" xr:uid="{D638989E-4A0C-43B0-80C2-868EC9D90056}"/>
    <cellStyle name="Normal 42 6 2" xfId="6301" xr:uid="{E9B68B12-8B7C-4BA7-AFE0-0B7485872810}"/>
    <cellStyle name="Normal 42 6 3" xfId="6302" xr:uid="{D8C72A90-B31D-4504-9C13-BD7E09FC2EEF}"/>
    <cellStyle name="Normal 42 6 4" xfId="6303" xr:uid="{F86B4321-C70B-4DC5-94DE-9BAFECD68E4E}"/>
    <cellStyle name="Normal 42 6 5" xfId="6304" xr:uid="{2BDA049B-3D7C-4221-879E-E07F52827CB5}"/>
    <cellStyle name="Normal 42 6 6" xfId="6305" xr:uid="{6478DA10-020D-4249-B32C-0B2AE41FA0DB}"/>
    <cellStyle name="Normal 42 6 7" xfId="6306" xr:uid="{1C05EBB2-F495-43D3-A553-0F89F703CE56}"/>
    <cellStyle name="Normal 42 6 8" xfId="6307" xr:uid="{753A5C41-7BF4-4AE0-88EF-1FA277350A79}"/>
    <cellStyle name="Normal 42 6 9" xfId="6308" xr:uid="{58F6724C-1E35-42AF-B088-E6DD03E8AD67}"/>
    <cellStyle name="Normal 42 7" xfId="6309" xr:uid="{0A53923B-C0F9-49B4-B4EB-F6FAC834AE42}"/>
    <cellStyle name="Normal 42 7 2" xfId="6310" xr:uid="{4F36B5B7-7E35-4D21-98DC-DFDA2FD4FB6A}"/>
    <cellStyle name="Normal 42 7 3" xfId="6311" xr:uid="{F7E771E8-CAB8-4CE2-AD8B-39061C85E7B5}"/>
    <cellStyle name="Normal 42 7 4" xfId="6312" xr:uid="{7C6FD133-C1BD-4370-9BFE-E02B047FE217}"/>
    <cellStyle name="Normal 42 7 5" xfId="6313" xr:uid="{08733017-FCDF-4B5D-9A20-C613A64DC7A8}"/>
    <cellStyle name="Normal 42 7 6" xfId="6314" xr:uid="{26D7551B-DA46-4A8F-89D5-E95A56E3F1DC}"/>
    <cellStyle name="Normal 42 7 7" xfId="6315" xr:uid="{7AAA097B-96F7-421F-BEEC-1D428BADB995}"/>
    <cellStyle name="Normal 42 7 8" xfId="6316" xr:uid="{0D1152E3-7C4D-46B8-968F-BFF90910BC5A}"/>
    <cellStyle name="Normal 42 7 9" xfId="6317" xr:uid="{3E27D7A1-B07D-4E4F-94C7-4C483102D895}"/>
    <cellStyle name="Normal 42 8" xfId="6318" xr:uid="{56F04824-F92D-4F8A-95A0-442347EDFA05}"/>
    <cellStyle name="Normal 42 9" xfId="6319" xr:uid="{FAACD4AC-FFAA-4488-A865-5223A2C2AABA}"/>
    <cellStyle name="Normal 43" xfId="6320" xr:uid="{647C2529-B850-47B8-B2EC-E56C0D9EEED8}"/>
    <cellStyle name="Normal 43 10" xfId="6321" xr:uid="{5C77E5E6-011A-4C06-90CA-05296F2ACAF9}"/>
    <cellStyle name="Normal 43 11" xfId="6322" xr:uid="{A5CBA4AB-7AA7-4F63-AE53-C10F7218B7FA}"/>
    <cellStyle name="Normal 43 12" xfId="6323" xr:uid="{78CC0547-E5F7-4D4D-B94A-2100403EAFB1}"/>
    <cellStyle name="Normal 43 13" xfId="6324" xr:uid="{E9696F7E-FF1B-4F24-BA47-FA843314BEA1}"/>
    <cellStyle name="Normal 43 14" xfId="6325" xr:uid="{2E74C520-703B-470C-ACBE-4AE6367BAE90}"/>
    <cellStyle name="Normal 43 15" xfId="6326" xr:uid="{D0D116AD-2091-452B-AD1F-077DDCE420BD}"/>
    <cellStyle name="Normal 43 16" xfId="6327" xr:uid="{50D9C7C4-C236-4B7C-99F7-36B6FDB6952B}"/>
    <cellStyle name="Normal 43 16 2" xfId="8170" xr:uid="{6D382072-0934-4FC2-84D9-23BEB604A702}"/>
    <cellStyle name="Normal 43 16 3" xfId="8345" xr:uid="{B76F6EBF-747B-40E4-BF39-3E29BD1B5082}"/>
    <cellStyle name="Normal 43 2" xfId="6328" xr:uid="{C8F10560-1FA9-4894-A34B-0DB387FD44BA}"/>
    <cellStyle name="Normal 43 2 10" xfId="6329" xr:uid="{09211534-E8DC-44A6-9D81-2D9539D26B02}"/>
    <cellStyle name="Normal 43 2 11" xfId="6330" xr:uid="{F459CA75-AF17-4C60-B43B-B3D794B012EA}"/>
    <cellStyle name="Normal 43 2 2" xfId="6331" xr:uid="{4DB1C437-23C7-4A74-86DC-469C48889907}"/>
    <cellStyle name="Normal 43 2 3" xfId="6332" xr:uid="{418E36E6-C2EB-4376-9894-11D174BDC851}"/>
    <cellStyle name="Normal 43 2 4" xfId="6333" xr:uid="{EA669E14-F80F-40A6-A10D-707D90FAB752}"/>
    <cellStyle name="Normal 43 2 5" xfId="6334" xr:uid="{10BE4429-85C3-4DE9-8CD0-54BD1F0AB4ED}"/>
    <cellStyle name="Normal 43 2 6" xfId="6335" xr:uid="{6B2BC1A4-4FAA-408D-91BF-389C31A70139}"/>
    <cellStyle name="Normal 43 2 7" xfId="6336" xr:uid="{CCD5D162-7B2B-43BC-9B38-8E0A1CAE677D}"/>
    <cellStyle name="Normal 43 2 8" xfId="6337" xr:uid="{CD3B3889-CD32-4359-83EA-DDA9B0162BA8}"/>
    <cellStyle name="Normal 43 2 9" xfId="6338" xr:uid="{A05046AE-6DFB-41C1-ACBE-A857F3185391}"/>
    <cellStyle name="Normal 43 3" xfId="6339" xr:uid="{2B4C1CEF-6376-4E85-B41B-7A85F6630D81}"/>
    <cellStyle name="Normal 43 3 2" xfId="6340" xr:uid="{5D9F6094-4020-492F-B431-0FDC0978E76F}"/>
    <cellStyle name="Normal 43 3 3" xfId="6341" xr:uid="{9C4E5052-524D-4AC2-B91C-FA3DED8E95D2}"/>
    <cellStyle name="Normal 43 3 4" xfId="6342" xr:uid="{922BB161-8964-498A-8B6A-F6FE89962CE5}"/>
    <cellStyle name="Normal 43 3 5" xfId="6343" xr:uid="{B6B50C1A-BAB6-42DD-8C3B-3A7335207560}"/>
    <cellStyle name="Normal 43 3 6" xfId="6344" xr:uid="{174092ED-D60B-4F15-A85D-0CB32E10993C}"/>
    <cellStyle name="Normal 43 3 7" xfId="6345" xr:uid="{46CEC3EF-4675-491C-94F9-8CDE658DE625}"/>
    <cellStyle name="Normal 43 3 8" xfId="6346" xr:uid="{F9F4D06B-4FAE-496E-BC91-BD44A615B7B0}"/>
    <cellStyle name="Normal 43 3 9" xfId="6347" xr:uid="{CA3881E2-7A80-4457-8FC5-55BD8A2DF42F}"/>
    <cellStyle name="Normal 43 4" xfId="6348" xr:uid="{10E02A04-9BB8-4F76-9020-6F93D2EF1CC3}"/>
    <cellStyle name="Normal 43 4 2" xfId="6349" xr:uid="{AA2DC3B2-E20A-4AF1-8328-82D849249842}"/>
    <cellStyle name="Normal 43 4 3" xfId="6350" xr:uid="{DF6E858A-46E4-401C-B063-C6D530885914}"/>
    <cellStyle name="Normal 43 4 4" xfId="6351" xr:uid="{F1F39A0E-6916-456F-845E-8E2422BC1F0B}"/>
    <cellStyle name="Normal 43 4 5" xfId="6352" xr:uid="{DDF34D2B-6C60-440A-9874-C1E6F36B2E91}"/>
    <cellStyle name="Normal 43 4 6" xfId="6353" xr:uid="{ECF755F0-1266-4051-8D78-23893F7CD594}"/>
    <cellStyle name="Normal 43 4 7" xfId="6354" xr:uid="{947BD376-F62C-43E2-9E88-931AE97D8839}"/>
    <cellStyle name="Normal 43 4 8" xfId="6355" xr:uid="{EC09AB77-505F-4BDB-AE73-00CEA6A79ED0}"/>
    <cellStyle name="Normal 43 4 9" xfId="6356" xr:uid="{82A33BAC-022A-400D-A3C5-9DCC08C51980}"/>
    <cellStyle name="Normal 43 5" xfId="6357" xr:uid="{10C4ED28-60DD-41C9-B8AF-A79B4953B889}"/>
    <cellStyle name="Normal 43 5 2" xfId="6358" xr:uid="{651613F8-CA8A-4413-BE46-37FD9427998B}"/>
    <cellStyle name="Normal 43 5 3" xfId="6359" xr:uid="{6E65D628-98A6-4938-A83D-CBD8A245C4F0}"/>
    <cellStyle name="Normal 43 5 4" xfId="6360" xr:uid="{BB485124-339A-45F8-8B5B-DE1108412A3E}"/>
    <cellStyle name="Normal 43 5 5" xfId="6361" xr:uid="{2A5C9ECD-B5CC-4CF9-A05B-2D782C7765FF}"/>
    <cellStyle name="Normal 43 5 6" xfId="6362" xr:uid="{DED369B3-CB20-48C7-9273-D06AA7A92F7C}"/>
    <cellStyle name="Normal 43 5 7" xfId="6363" xr:uid="{C2570357-2EB6-428C-9B13-ECD584159610}"/>
    <cellStyle name="Normal 43 5 8" xfId="6364" xr:uid="{1A79C9D4-19B4-4ECA-BC0C-1378DE9559C9}"/>
    <cellStyle name="Normal 43 5 9" xfId="6365" xr:uid="{4AAA8090-01DA-4338-8391-47455F58A10D}"/>
    <cellStyle name="Normal 43 6" xfId="6366" xr:uid="{EBF4A4B1-214D-4368-A7B8-0EFDCB51F819}"/>
    <cellStyle name="Normal 43 6 2" xfId="6367" xr:uid="{523AD57C-9BD4-4982-B0BF-29B13FB4E1BC}"/>
    <cellStyle name="Normal 43 6 3" xfId="6368" xr:uid="{0661F5C2-4E57-48DD-9CEC-FF0A6B4E6A8F}"/>
    <cellStyle name="Normal 43 6 4" xfId="6369" xr:uid="{7A7DC772-3D3D-41CD-8454-E562EAD5982F}"/>
    <cellStyle name="Normal 43 6 5" xfId="6370" xr:uid="{5597666E-5980-4CA0-A40A-4685F8A6A467}"/>
    <cellStyle name="Normal 43 6 6" xfId="6371" xr:uid="{BEBAA660-CEFC-421F-A7C7-C25DE2A481D6}"/>
    <cellStyle name="Normal 43 6 7" xfId="6372" xr:uid="{4AD08653-FEF0-4933-9760-F8BF65CA3E1F}"/>
    <cellStyle name="Normal 43 6 8" xfId="6373" xr:uid="{2A9F609C-5E35-4E95-AA42-7B5344BD142C}"/>
    <cellStyle name="Normal 43 6 9" xfId="6374" xr:uid="{1F56BA4E-6A6D-4436-A0DC-77E22AEF419B}"/>
    <cellStyle name="Normal 43 7" xfId="6375" xr:uid="{7281189B-B599-4196-AEBB-8B854221DC41}"/>
    <cellStyle name="Normal 43 7 2" xfId="6376" xr:uid="{5210F6D3-F7DF-4CDB-A1FE-AE770402DF3B}"/>
    <cellStyle name="Normal 43 7 3" xfId="6377" xr:uid="{4D0539C1-0157-42DC-960F-CD5C51EB346C}"/>
    <cellStyle name="Normal 43 7 4" xfId="6378" xr:uid="{C595E55A-8FE3-4574-92CF-E2F853E500BC}"/>
    <cellStyle name="Normal 43 7 5" xfId="6379" xr:uid="{F5EF30D3-4ADA-4548-A3C2-100CE3DFC2E9}"/>
    <cellStyle name="Normal 43 7 6" xfId="6380" xr:uid="{0626C358-EB8F-461D-A041-C0DEBBB46AA1}"/>
    <cellStyle name="Normal 43 7 7" xfId="6381" xr:uid="{2DF4D7BA-F0A1-4E65-912A-35F678EEBE42}"/>
    <cellStyle name="Normal 43 7 8" xfId="6382" xr:uid="{5FBDD787-0218-404D-BF6F-35A00D147F15}"/>
    <cellStyle name="Normal 43 7 9" xfId="6383" xr:uid="{5B36AAFB-4CC6-4589-834C-138AF877FE97}"/>
    <cellStyle name="Normal 43 8" xfId="6384" xr:uid="{ED1B30E2-EE95-489D-98BD-29319E202F7E}"/>
    <cellStyle name="Normal 43 9" xfId="6385" xr:uid="{CCE2DBAE-D7F7-445B-AADF-F06BABC16A70}"/>
    <cellStyle name="Normal 44" xfId="6386" xr:uid="{20C8AD18-D6F9-48B8-A0F5-8C1C316FA692}"/>
    <cellStyle name="Normal 44 10" xfId="6387" xr:uid="{0959A2E8-E24C-49F6-B7F9-790379F7B2CB}"/>
    <cellStyle name="Normal 44 11" xfId="6388" xr:uid="{78EF8CCB-F50F-461B-8F2C-2436C385F2F6}"/>
    <cellStyle name="Normal 44 12" xfId="6389" xr:uid="{CD7AE436-54D3-496F-8338-5848B30ADF84}"/>
    <cellStyle name="Normal 44 13" xfId="6390" xr:uid="{D5856964-F85E-43E1-A8F0-4016366A914E}"/>
    <cellStyle name="Normal 44 14" xfId="6391" xr:uid="{44CFAAD7-AE2F-4111-BFD0-4129CBE25E79}"/>
    <cellStyle name="Normal 44 15" xfId="6392" xr:uid="{6583B834-587B-4556-B3C5-0C0BB5D9EF66}"/>
    <cellStyle name="Normal 44 16" xfId="6393" xr:uid="{88D63E72-E77F-4AFD-9EE2-593F08AC2239}"/>
    <cellStyle name="Normal 44 16 2" xfId="8171" xr:uid="{24C892EC-01D4-4A25-A8C4-47E77FA8C242}"/>
    <cellStyle name="Normal 44 16 3" xfId="8346" xr:uid="{65DDBA7E-66C6-4E5D-B24F-1ED73B6E7ADF}"/>
    <cellStyle name="Normal 44 2" xfId="6394" xr:uid="{E76C3713-E304-4FB5-951D-316477F67FD3}"/>
    <cellStyle name="Normal 44 2 10" xfId="6395" xr:uid="{CD5FBE27-8BA8-4CCF-A349-CC2ABF3B7CAD}"/>
    <cellStyle name="Normal 44 2 11" xfId="6396" xr:uid="{E25BD172-E87E-4127-B50A-C57A9083681E}"/>
    <cellStyle name="Normal 44 2 2" xfId="6397" xr:uid="{656EDE16-8CFB-4FF9-A896-412423A54AA9}"/>
    <cellStyle name="Normal 44 2 3" xfId="6398" xr:uid="{BDC8B12D-6D5F-4F85-B0BA-FB5F39F9CAF7}"/>
    <cellStyle name="Normal 44 2 4" xfId="6399" xr:uid="{169FFDF3-F5AA-4DC5-B920-D0D294ED1C5B}"/>
    <cellStyle name="Normal 44 2 5" xfId="6400" xr:uid="{777033B5-563A-4D07-B6BF-35409D2DCE35}"/>
    <cellStyle name="Normal 44 2 6" xfId="6401" xr:uid="{B5F12948-F7CC-442C-A4CA-0858E21724ED}"/>
    <cellStyle name="Normal 44 2 7" xfId="6402" xr:uid="{2081AADC-9B6B-4C87-BEA8-686632F5349A}"/>
    <cellStyle name="Normal 44 2 8" xfId="6403" xr:uid="{D850C54B-8DF3-481B-A8BA-F6C3044FECAC}"/>
    <cellStyle name="Normal 44 2 9" xfId="6404" xr:uid="{29051CCA-8E21-4074-BCDB-D7172797F0CF}"/>
    <cellStyle name="Normal 44 3" xfId="6405" xr:uid="{56E5B8DD-36FC-460A-8DFE-3F84D7F6708C}"/>
    <cellStyle name="Normal 44 3 2" xfId="6406" xr:uid="{ABF8E56D-219A-4C3B-9CA4-691517F8B9B4}"/>
    <cellStyle name="Normal 44 3 3" xfId="6407" xr:uid="{811ECAE8-4B29-4929-8270-C8F8671B4123}"/>
    <cellStyle name="Normal 44 3 4" xfId="6408" xr:uid="{5B0F18D8-E967-4B7D-A700-3C6A0BF02916}"/>
    <cellStyle name="Normal 44 3 5" xfId="6409" xr:uid="{C5AA3CBA-6A86-48F5-93E1-0F68A8646FD8}"/>
    <cellStyle name="Normal 44 3 6" xfId="6410" xr:uid="{E43B7047-35BF-429F-BA17-35A6D1FE4B1A}"/>
    <cellStyle name="Normal 44 3 7" xfId="6411" xr:uid="{6C79A1AD-C6B7-4D69-8C47-B3C709FD063B}"/>
    <cellStyle name="Normal 44 3 8" xfId="6412" xr:uid="{69744DB2-40BC-4661-8F2D-4B52C4C1174D}"/>
    <cellStyle name="Normal 44 3 9" xfId="6413" xr:uid="{E94874B4-2068-499E-BD66-361AED73B270}"/>
    <cellStyle name="Normal 44 4" xfId="6414" xr:uid="{7E9470E2-E5D6-416D-B3F4-20CDBC12D135}"/>
    <cellStyle name="Normal 44 4 2" xfId="6415" xr:uid="{59401658-780A-4F76-BEEC-98240B4B843C}"/>
    <cellStyle name="Normal 44 4 3" xfId="6416" xr:uid="{EF1539B2-47EB-4309-A823-F9B616F936E3}"/>
    <cellStyle name="Normal 44 4 4" xfId="6417" xr:uid="{642A1500-A252-47E7-BF99-BA1C10F9FCFC}"/>
    <cellStyle name="Normal 44 4 5" xfId="6418" xr:uid="{0EC0C01C-050C-430C-A6EB-F21BCA1F866E}"/>
    <cellStyle name="Normal 44 4 6" xfId="6419" xr:uid="{9E0CE0A9-03BB-488D-B78F-EF9F3736A96C}"/>
    <cellStyle name="Normal 44 4 7" xfId="6420" xr:uid="{E88EB651-33B4-457F-8BB6-B95440616065}"/>
    <cellStyle name="Normal 44 4 8" xfId="6421" xr:uid="{8B6D4657-9C05-42C1-9B1A-05C96FB7BAE8}"/>
    <cellStyle name="Normal 44 4 9" xfId="6422" xr:uid="{4894CBC7-40D9-4A8F-AA0E-1504812053AD}"/>
    <cellStyle name="Normal 44 5" xfId="6423" xr:uid="{85C20198-A6BF-482C-AA79-CEA2F2E47AD4}"/>
    <cellStyle name="Normal 44 5 2" xfId="6424" xr:uid="{5DCC7BDA-9F3B-4E5F-8F21-526E08E38CE8}"/>
    <cellStyle name="Normal 44 5 3" xfId="6425" xr:uid="{969BCEBB-A526-4A91-8F94-401B6655A624}"/>
    <cellStyle name="Normal 44 5 4" xfId="6426" xr:uid="{0310E9A7-A8DD-4C73-9120-F71EEF337E1B}"/>
    <cellStyle name="Normal 44 5 5" xfId="6427" xr:uid="{8416561D-B288-4990-A416-648E7891FDDA}"/>
    <cellStyle name="Normal 44 5 6" xfId="6428" xr:uid="{4F953E60-C85C-436B-8C7B-93F9DB3AA4AC}"/>
    <cellStyle name="Normal 44 5 7" xfId="6429" xr:uid="{A2FBB422-3F14-4A94-9EAC-AE25F44A497F}"/>
    <cellStyle name="Normal 44 5 8" xfId="6430" xr:uid="{17B58A9B-479C-4F3C-986F-872AFB16B037}"/>
    <cellStyle name="Normal 44 5 9" xfId="6431" xr:uid="{4E505E51-47D6-417A-9981-5942F1C2C743}"/>
    <cellStyle name="Normal 44 6" xfId="6432" xr:uid="{01FFE66D-92A4-477D-9A17-69D6CDC882F1}"/>
    <cellStyle name="Normal 44 6 2" xfId="6433" xr:uid="{BD4EB18A-362E-47C0-AA26-27764B3E1272}"/>
    <cellStyle name="Normal 44 6 3" xfId="6434" xr:uid="{42332254-AA92-4EB6-B8C8-8F64890D7719}"/>
    <cellStyle name="Normal 44 6 4" xfId="6435" xr:uid="{B7152CC2-D765-40E9-9276-E0B7BD47151D}"/>
    <cellStyle name="Normal 44 6 5" xfId="6436" xr:uid="{7E4EDD9D-B259-4FEF-AD00-541F80653D33}"/>
    <cellStyle name="Normal 44 6 6" xfId="6437" xr:uid="{3CEFB96B-FC6F-4D2A-9355-639D24384AB7}"/>
    <cellStyle name="Normal 44 6 7" xfId="6438" xr:uid="{DD1AEE0C-77AB-4431-A959-5EF6DBFE4B05}"/>
    <cellStyle name="Normal 44 6 8" xfId="6439" xr:uid="{33CD8F41-75B3-45D4-98BB-E08C3A2212EE}"/>
    <cellStyle name="Normal 44 6 9" xfId="6440" xr:uid="{AD39104C-FAC4-491B-9890-A095F7B97A92}"/>
    <cellStyle name="Normal 44 7" xfId="6441" xr:uid="{50960345-79A0-40EE-B6C8-7900E519C9F7}"/>
    <cellStyle name="Normal 44 7 2" xfId="6442" xr:uid="{3FA90F8B-8607-4805-AE4D-B1792ABAB6C6}"/>
    <cellStyle name="Normal 44 7 3" xfId="6443" xr:uid="{D260525B-A7E1-44A1-9C04-A31E217BEDB9}"/>
    <cellStyle name="Normal 44 7 4" xfId="6444" xr:uid="{84C1E00D-A887-4FD9-93EA-2B9377C38B32}"/>
    <cellStyle name="Normal 44 7 5" xfId="6445" xr:uid="{02CD85DD-8ED7-4406-B351-29EF8201A556}"/>
    <cellStyle name="Normal 44 7 6" xfId="6446" xr:uid="{11A8943E-A764-4DC5-A297-3D80A0700F47}"/>
    <cellStyle name="Normal 44 7 7" xfId="6447" xr:uid="{319ABB57-A1CA-4E4A-A49E-820528F2BE90}"/>
    <cellStyle name="Normal 44 7 8" xfId="6448" xr:uid="{56E3ED1D-3D33-4E92-9402-FA11C384B5E1}"/>
    <cellStyle name="Normal 44 7 9" xfId="6449" xr:uid="{78A491B7-D68C-4188-9887-6F07A9E6CF4C}"/>
    <cellStyle name="Normal 44 8" xfId="6450" xr:uid="{9F49B715-AA0E-4AED-80F8-D5A879E10EA4}"/>
    <cellStyle name="Normal 44 9" xfId="6451" xr:uid="{479C3B3C-F9EF-4DE0-9F36-445329C05310}"/>
    <cellStyle name="Normal 45" xfId="6452" xr:uid="{4A987622-B41D-4BB3-ADCC-4395D88EF2F2}"/>
    <cellStyle name="Normal 45 10" xfId="6453" xr:uid="{026C216B-B02A-4DC4-8FF6-B9D06116DC94}"/>
    <cellStyle name="Normal 45 11" xfId="6454" xr:uid="{FDEB88C6-6B40-4405-B28F-7313339ACA4E}"/>
    <cellStyle name="Normal 45 12" xfId="6455" xr:uid="{BBA10D4A-99E3-4C27-ADD1-E3DAFC21A58C}"/>
    <cellStyle name="Normal 45 13" xfId="6456" xr:uid="{F7953532-621E-484A-93FC-B65E7BAC42DE}"/>
    <cellStyle name="Normal 45 2" xfId="6457" xr:uid="{8A80AF64-08AC-46AF-8F53-32D43E3E0C59}"/>
    <cellStyle name="Normal 45 2 2" xfId="6458" xr:uid="{19D5F4D8-746B-409A-87AD-F0C3E9DC83C6}"/>
    <cellStyle name="Normal 45 2 3" xfId="6459" xr:uid="{1CE9BE54-6D4E-4E55-9B58-9249B80554F5}"/>
    <cellStyle name="Normal 45 3" xfId="6460" xr:uid="{8AE3A30F-D119-4300-9D07-BFB632F90F80}"/>
    <cellStyle name="Normal 45 4" xfId="6461" xr:uid="{F81C63A0-C247-418E-8441-3FE37C480729}"/>
    <cellStyle name="Normal 45 5" xfId="6462" xr:uid="{C8FAD31C-08A2-461A-8A65-28E64B2010FA}"/>
    <cellStyle name="Normal 45 6" xfId="6463" xr:uid="{4EFB0C84-CE4D-4796-81FF-900585753D1C}"/>
    <cellStyle name="Normal 45 6 2" xfId="6464" xr:uid="{28BEA27C-CAA0-4DA3-B9C3-4F41CAB52305}"/>
    <cellStyle name="Normal 45 6 3" xfId="6465" xr:uid="{C27A0042-4DF4-4316-850C-A092D6C6410E}"/>
    <cellStyle name="Normal 45 6 4" xfId="6466" xr:uid="{8F1AA651-21AE-4202-ADDB-C4FED09A1322}"/>
    <cellStyle name="Normal 45 6 5" xfId="6467" xr:uid="{76E79C2D-AB31-42A2-88AF-4688DD33FF75}"/>
    <cellStyle name="Normal 45 6 6" xfId="6468" xr:uid="{59D9E771-14D0-4EDD-AFBC-FFEAEA4FB6AD}"/>
    <cellStyle name="Normal 45 6 7" xfId="6469" xr:uid="{AFE98CD1-16F3-4562-84EF-79CC06A328F8}"/>
    <cellStyle name="Normal 45 7" xfId="6470" xr:uid="{8B1E9D95-3352-4C53-AA59-36C2E7A5340F}"/>
    <cellStyle name="Normal 45 8" xfId="6471" xr:uid="{1E4ECF39-1B3F-4AEC-B3DB-BA5F8816D3B7}"/>
    <cellStyle name="Normal 45 9" xfId="6472" xr:uid="{C889A1F0-93B4-4A35-98B5-1984F10C3A58}"/>
    <cellStyle name="Normal 46" xfId="6473" xr:uid="{E9D1C698-7C1C-428F-8EE8-2E5DA0421E04}"/>
    <cellStyle name="Normal 46 2" xfId="6474" xr:uid="{A02E332B-2A61-4955-A71A-0D9610237CA5}"/>
    <cellStyle name="Normal 47" xfId="6475" xr:uid="{014D2EC7-9E41-437A-AFB4-F2385189EF20}"/>
    <cellStyle name="Normal 47 2" xfId="6476" xr:uid="{82CF2090-0289-45DE-91BE-5C7583FB9666}"/>
    <cellStyle name="Normal 47 6" xfId="6477" xr:uid="{605B815E-C311-48E5-9C85-58327B68B263}"/>
    <cellStyle name="Normal 47 6 2" xfId="6478" xr:uid="{0ED7907A-E502-4E02-AE2F-B9AD86B85FB3}"/>
    <cellStyle name="Normal 47 6 3" xfId="6479" xr:uid="{4250A8EF-99EA-43B4-A0D9-6CB3D453BD24}"/>
    <cellStyle name="Normal 47 6 4" xfId="6480" xr:uid="{A0094A18-32FF-4215-A978-594871AFA524}"/>
    <cellStyle name="Normal 47 6 5" xfId="6481" xr:uid="{4D3E5A10-33F1-407F-9650-D51237870EBA}"/>
    <cellStyle name="Normal 47 6 6" xfId="6482" xr:uid="{00BCCE22-42C1-4886-8D08-3A24BFC54951}"/>
    <cellStyle name="Normal 48" xfId="6483" xr:uid="{D21FC89E-2C77-48D9-ABAD-C1900BF2D63B}"/>
    <cellStyle name="Normal 48 2" xfId="6484" xr:uid="{998C28D0-043E-4089-B01C-3527B6652644}"/>
    <cellStyle name="Normal 49" xfId="6485" xr:uid="{FB31691E-17CB-42CF-9500-57A3DD5C25B2}"/>
    <cellStyle name="Normal 49 2" xfId="6486" xr:uid="{27784F07-47C4-43D5-AF7C-720577A90C36}"/>
    <cellStyle name="Normal 49 2 2" xfId="6487" xr:uid="{AE6B90BA-234E-48F7-BB1B-62E4459517AE}"/>
    <cellStyle name="Normal 49 2 3" xfId="6488" xr:uid="{CF00D165-48E6-483B-BBA6-C1F14B0D9901}"/>
    <cellStyle name="Normal 49 3" xfId="6489" xr:uid="{220642D2-DE47-4943-8530-8B6C3D1FFA84}"/>
    <cellStyle name="Normal 5" xfId="10" xr:uid="{00000000-0005-0000-0000-00000B000000}"/>
    <cellStyle name="Normal 5 10" xfId="6490" xr:uid="{D0D5FA4D-C070-44D7-B070-91971FD96101}"/>
    <cellStyle name="Normal 5 10 10" xfId="6491" xr:uid="{564CB19C-9ABC-44CC-AB8E-45689CE8878F}"/>
    <cellStyle name="Normal 5 10 11" xfId="6492" xr:uid="{871A3B9C-169A-4E85-B999-4B6505017CDA}"/>
    <cellStyle name="Normal 5 10 12" xfId="6493" xr:uid="{1E1E9EEF-8076-4892-B719-9540738D2AF5}"/>
    <cellStyle name="Normal 5 10 13" xfId="6494" xr:uid="{AAE416DC-C948-46EA-8872-39666B5BC4EF}"/>
    <cellStyle name="Normal 5 10 14" xfId="6495" xr:uid="{2FD24217-DA5E-4848-A1D1-3D297F003F54}"/>
    <cellStyle name="Normal 5 10 15" xfId="6496" xr:uid="{B04B420A-F1B5-4E8E-8432-3EE681A93819}"/>
    <cellStyle name="Normal 5 10 16" xfId="6497" xr:uid="{62C5AB0D-75A8-43E5-B978-73F3AF506BF8}"/>
    <cellStyle name="Normal 5 10 17" xfId="6498" xr:uid="{7CAD5868-F8FD-43EA-B20F-5BB4C608B49C}"/>
    <cellStyle name="Normal 5 10 18" xfId="6499" xr:uid="{338EB6E1-CF0F-495F-9346-2EC3303050B2}"/>
    <cellStyle name="Normal 5 10 19" xfId="6500" xr:uid="{D76BA369-D4CE-4A7E-9B70-3DAF2A12B478}"/>
    <cellStyle name="Normal 5 10 2" xfId="6501" xr:uid="{22A96114-FA03-40AF-8271-80AC80B2C3D7}"/>
    <cellStyle name="Normal 5 10 3" xfId="6502" xr:uid="{EE07C42C-C9A1-417A-8601-5FCC4CE57D54}"/>
    <cellStyle name="Normal 5 10 4" xfId="6503" xr:uid="{4F689902-62F0-47D9-A321-2A6B17E24404}"/>
    <cellStyle name="Normal 5 10 5" xfId="6504" xr:uid="{03B457B1-95A9-4957-B531-5259732D377A}"/>
    <cellStyle name="Normal 5 10 6" xfId="6505" xr:uid="{63B2790E-882B-43D8-A50D-3CD4ACD8F7C5}"/>
    <cellStyle name="Normal 5 10 7" xfId="6506" xr:uid="{D2CF4F8B-2BA8-4AF1-B330-0ECC60CD731F}"/>
    <cellStyle name="Normal 5 10 8" xfId="6507" xr:uid="{0483B4B1-DFE0-4121-BE78-5AA869678674}"/>
    <cellStyle name="Normal 5 10 9" xfId="6508" xr:uid="{D633DD1D-D970-4534-9C86-7C87EF5F92EC}"/>
    <cellStyle name="Normal 5 100" xfId="6509" xr:uid="{12AC07F0-FCB3-4098-9DF1-D82296F7232E}"/>
    <cellStyle name="Normal 5 101" xfId="6510" xr:uid="{A967B190-EC91-44B0-A51B-41DEBF59E336}"/>
    <cellStyle name="Normal 5 102" xfId="6511" xr:uid="{A5DA4532-079B-4512-9B17-3368A8A5FDDA}"/>
    <cellStyle name="Normal 5 103" xfId="6512" xr:uid="{39D130FB-65A6-40B7-9319-4F6579ECB3FA}"/>
    <cellStyle name="Normal 5 104" xfId="6513" xr:uid="{4B92598E-BF02-422B-A2BB-3A3D474FA8D6}"/>
    <cellStyle name="Normal 5 105" xfId="6514" xr:uid="{B585A66C-4FB7-4BC5-98DC-24E3A99D8D85}"/>
    <cellStyle name="Normal 5 106" xfId="6515" xr:uid="{79CC5B4C-5D26-42F4-80B9-3BFA861B79B5}"/>
    <cellStyle name="Normal 5 107" xfId="6516" xr:uid="{507BB469-EB80-49CB-A32F-09566DEC3252}"/>
    <cellStyle name="Normal 5 108" xfId="6517" xr:uid="{AEE3C88E-8A2E-43B0-A7E3-32B6D018EC5A}"/>
    <cellStyle name="Normal 5 109" xfId="6518" xr:uid="{D9D38406-CB12-493C-B52F-3035EBCB2719}"/>
    <cellStyle name="Normal 5 11" xfId="6519" xr:uid="{9A829ACE-4290-4BFA-9336-5F2E4ACA9F2B}"/>
    <cellStyle name="Normal 5 11 2" xfId="6520" xr:uid="{C08F51CF-BB1F-4B4A-8018-324D891F476C}"/>
    <cellStyle name="Normal 5 11 3" xfId="6521" xr:uid="{C62BFB00-7551-48CB-B776-2BFF06E40D77}"/>
    <cellStyle name="Normal 5 110" xfId="6522" xr:uid="{BA45CDC5-545A-4952-A06C-E33770FD4200}"/>
    <cellStyle name="Normal 5 111" xfId="6523" xr:uid="{F798EFEC-CA08-4854-8D14-9D56698EFAD2}"/>
    <cellStyle name="Normal 5 112" xfId="6524" xr:uid="{942440D9-BFEB-4862-92FB-D9AC84D0F379}"/>
    <cellStyle name="Normal 5 113" xfId="6525" xr:uid="{16A08974-ABDF-4839-BAB4-CA9139265805}"/>
    <cellStyle name="Normal 5 114" xfId="6526" xr:uid="{519965C4-5F89-47DA-8264-FA31FD79886C}"/>
    <cellStyle name="Normal 5 115" xfId="6527" xr:uid="{57D9619B-A105-4135-8F83-5444EF99E35A}"/>
    <cellStyle name="Normal 5 116" xfId="6528" xr:uid="{2C28082B-A7A9-4559-9B09-F1EEC898EE60}"/>
    <cellStyle name="Normal 5 117" xfId="6529" xr:uid="{C4B0A29B-FACC-4D15-8278-7B11E3F20AC1}"/>
    <cellStyle name="Normal 5 118" xfId="6530" xr:uid="{2E30018E-4F70-43A1-A54E-8E624CFDB3C3}"/>
    <cellStyle name="Normal 5 119" xfId="6531" xr:uid="{23047978-9093-4592-999E-23C68D3391FB}"/>
    <cellStyle name="Normal 5 12" xfId="6532" xr:uid="{1FA1AD35-D8E1-4AA5-8207-9561AE8C6496}"/>
    <cellStyle name="Normal 5 120" xfId="6533" xr:uid="{7A2172CC-6327-4AEB-8621-1FAB670279D2}"/>
    <cellStyle name="Normal 5 121" xfId="6534" xr:uid="{16CF0A80-D429-4A2F-A6BE-65ECE34EEB84}"/>
    <cellStyle name="Normal 5 122" xfId="6535" xr:uid="{91FAEFF0-1E98-47C2-A535-66423D227922}"/>
    <cellStyle name="Normal 5 123" xfId="6536" xr:uid="{B760663B-C80A-46B4-A0F1-2BDDF034F2A0}"/>
    <cellStyle name="Normal 5 124" xfId="6537" xr:uid="{3AB62B0A-ADD6-404B-B4D0-B270C7A04681}"/>
    <cellStyle name="Normal 5 125" xfId="6538" xr:uid="{CDE6D80D-2388-4078-8B08-14868340C1F0}"/>
    <cellStyle name="Normal 5 126" xfId="6539" xr:uid="{E8A88DB8-7405-4EC5-85E2-AF0E67AEFAAE}"/>
    <cellStyle name="Normal 5 127" xfId="6540" xr:uid="{2642974F-7C94-4695-BD76-5165A9890534}"/>
    <cellStyle name="Normal 5 128" xfId="6541" xr:uid="{BA4F45CA-D64B-427F-AF8F-2B2CE0FB4F2C}"/>
    <cellStyle name="Normal 5 129" xfId="6542" xr:uid="{86F0EDD3-D616-48EF-B774-5D8B5CD2AFB8}"/>
    <cellStyle name="Normal 5 13" xfId="6543" xr:uid="{7E06C8C8-6C8B-4747-BB2B-C84E2C8401EE}"/>
    <cellStyle name="Normal 5 130" xfId="6544" xr:uid="{F07B91DE-DE94-416A-AA71-FA9B78D80466}"/>
    <cellStyle name="Normal 5 131" xfId="6545" xr:uid="{992E8451-6904-4410-86E0-E6074E8FA309}"/>
    <cellStyle name="Normal 5 132" xfId="6546" xr:uid="{358510C9-B0FD-4EF6-8C1B-3FA783234F82}"/>
    <cellStyle name="Normal 5 133" xfId="6547" xr:uid="{6C10612C-1456-47F3-B373-8A99F3248EBE}"/>
    <cellStyle name="Normal 5 134" xfId="6548" xr:uid="{AFA01D6E-71A1-490D-80AE-FCF1555FADC3}"/>
    <cellStyle name="Normal 5 135" xfId="6549" xr:uid="{9261A5A6-7730-44B7-8732-A374B271F929}"/>
    <cellStyle name="Normal 5 136" xfId="6550" xr:uid="{967F5670-7256-497B-B80E-06674AC1CD31}"/>
    <cellStyle name="Normal 5 137" xfId="6551" xr:uid="{F50C1DCB-5EDF-4EC0-ABD8-FAAF981099AE}"/>
    <cellStyle name="Normal 5 138" xfId="6552" xr:uid="{6200433E-12A6-434B-A33C-4FFC7A03B6F3}"/>
    <cellStyle name="Normal 5 139" xfId="6553" xr:uid="{7CAFC10A-0311-4601-9C68-D633C542AA6B}"/>
    <cellStyle name="Normal 5 14" xfId="6554" xr:uid="{50D6DB8B-05F6-4042-9E66-2E8E7CBA930F}"/>
    <cellStyle name="Normal 5 140" xfId="6555" xr:uid="{B62E83B8-7B3D-4857-BD6A-CC58EB42699C}"/>
    <cellStyle name="Normal 5 141" xfId="6556" xr:uid="{B8FA43FB-D6F1-4793-A0E9-FAB12A269B26}"/>
    <cellStyle name="Normal 5 142" xfId="6557" xr:uid="{41FD8D90-C6C9-4005-9798-B7216A5CA6D9}"/>
    <cellStyle name="Normal 5 143" xfId="6558" xr:uid="{A10E80EA-5DBC-4519-8C8A-B7D83E40E936}"/>
    <cellStyle name="Normal 5 144" xfId="6559" xr:uid="{09C5432B-F151-4C01-ADF8-10F72278FA6C}"/>
    <cellStyle name="Normal 5 145" xfId="6560" xr:uid="{B4213657-ABEC-4A0F-B60F-88819E248039}"/>
    <cellStyle name="Normal 5 146" xfId="6561" xr:uid="{FFF2182A-A7BE-4463-A453-4BE43A2F3F19}"/>
    <cellStyle name="Normal 5 147" xfId="6562" xr:uid="{4456C258-EEF7-4187-A611-B163D71CA757}"/>
    <cellStyle name="Normal 5 148" xfId="6563" xr:uid="{4221460B-5357-47B3-9A6C-6D63546D617A}"/>
    <cellStyle name="Normal 5 149" xfId="6564" xr:uid="{E4ABB868-A0D1-48F4-A93D-63823ED94171}"/>
    <cellStyle name="Normal 5 15" xfId="6565" xr:uid="{1BFC619D-54A0-45DF-BE94-4CEEC0E1C14A}"/>
    <cellStyle name="Normal 5 150" xfId="6566" xr:uid="{7A8681EC-9DED-40BE-8BFF-D5437C2A7E80}"/>
    <cellStyle name="Normal 5 151" xfId="6567" xr:uid="{9F61566D-6804-4B95-ABA2-C87000AC169F}"/>
    <cellStyle name="Normal 5 152" xfId="6568" xr:uid="{04C18D99-1A0C-4CAB-8C64-8C467D8C632B}"/>
    <cellStyle name="Normal 5 153" xfId="6569" xr:uid="{BB137D15-13BC-4E27-8FC0-83290420DF96}"/>
    <cellStyle name="Normal 5 154" xfId="6570" xr:uid="{06BD6033-13D1-4B4F-B7D5-101DA195245C}"/>
    <cellStyle name="Normal 5 155" xfId="6571" xr:uid="{529E28A9-9B1C-4174-A5B3-DAD73D40602A}"/>
    <cellStyle name="Normal 5 156" xfId="6572" xr:uid="{51BAED3A-5615-46C4-BA3F-39446F370195}"/>
    <cellStyle name="Normal 5 157" xfId="6573" xr:uid="{171D4BFA-2960-4916-8D59-6DC76DAF72E1}"/>
    <cellStyle name="Normal 5 158" xfId="6574" xr:uid="{A7DFBE3A-9E4E-4BB8-A8DA-659C3AE0C8DD}"/>
    <cellStyle name="Normal 5 159" xfId="6575" xr:uid="{FC333A93-2918-4DD4-9F8E-D9F450737033}"/>
    <cellStyle name="Normal 5 16" xfId="6576" xr:uid="{6D850A88-C144-4D9E-BBC1-2EE42C1A52CA}"/>
    <cellStyle name="Normal 5 160" xfId="6577" xr:uid="{13F026D6-7474-40E9-ABC2-5863D5C317EE}"/>
    <cellStyle name="Normal 5 161" xfId="6578" xr:uid="{8227E442-4DEE-45F0-81FB-3742AE6F458B}"/>
    <cellStyle name="Normal 5 162" xfId="6579" xr:uid="{A6B48721-480B-40D1-AA9A-453AEE1D26BD}"/>
    <cellStyle name="Normal 5 163" xfId="6580" xr:uid="{BF17E455-9121-416A-908B-8EC2569E879C}"/>
    <cellStyle name="Normal 5 164" xfId="6581" xr:uid="{B9320A19-F290-454D-9C9F-0895B36BAA24}"/>
    <cellStyle name="Normal 5 165" xfId="6582" xr:uid="{E8588AA3-5108-45CF-A30E-7948B0AC78EE}"/>
    <cellStyle name="Normal 5 166" xfId="6583" xr:uid="{8B813BF2-9074-4D74-B1CA-5B9EB73598BF}"/>
    <cellStyle name="Normal 5 167" xfId="6584" xr:uid="{98B97E7D-5C22-472F-A79C-D072955CB9C0}"/>
    <cellStyle name="Normal 5 168" xfId="6585" xr:uid="{711333B8-88B9-4BCC-B42A-F940CAA5C3F1}"/>
    <cellStyle name="Normal 5 169" xfId="6586" xr:uid="{0E8633D7-5272-4E04-A249-2A44B4E78617}"/>
    <cellStyle name="Normal 5 17" xfId="6587" xr:uid="{2889B28B-01D6-41BF-8264-7074E3972E2E}"/>
    <cellStyle name="Normal 5 170" xfId="6588" xr:uid="{909FD181-33C7-4214-A753-40730F3F9011}"/>
    <cellStyle name="Normal 5 171" xfId="6589" xr:uid="{4A72DF91-8157-441E-A107-76B6A867427E}"/>
    <cellStyle name="Normal 5 172" xfId="6590" xr:uid="{0AD1196B-A3DD-4EB6-B865-54AA0E89DCC0}"/>
    <cellStyle name="Normal 5 173" xfId="6591" xr:uid="{A04ED403-79E3-4BCB-9494-479D266ADD09}"/>
    <cellStyle name="Normal 5 174" xfId="6592" xr:uid="{B03EF363-A4C8-44EF-8EDD-ACBC332E3AF0}"/>
    <cellStyle name="Normal 5 175" xfId="6593" xr:uid="{715A1487-89D2-411F-8EBB-B89468C8B492}"/>
    <cellStyle name="Normal 5 176" xfId="6594" xr:uid="{D88FFFEB-EC74-4CE1-A17B-C50B6B7E5203}"/>
    <cellStyle name="Normal 5 177" xfId="6595" xr:uid="{0594B448-6689-4011-8557-F04C1BE90BBF}"/>
    <cellStyle name="Normal 5 178" xfId="6596" xr:uid="{3A051B99-2651-4D9D-8437-83810E775725}"/>
    <cellStyle name="Normal 5 179" xfId="6597" xr:uid="{5AE3C12E-4327-4B57-BB8A-0603B14ED115}"/>
    <cellStyle name="Normal 5 18" xfId="6598" xr:uid="{38D753A4-CC78-4A60-B9B9-445FF1850128}"/>
    <cellStyle name="Normal 5 180" xfId="6599" xr:uid="{951E0A6D-DE2D-4901-BA50-35730DCC0078}"/>
    <cellStyle name="Normal 5 181" xfId="6600" xr:uid="{15BFF414-2EEF-4905-B205-C7D369BAA60A}"/>
    <cellStyle name="Normal 5 182" xfId="6601" xr:uid="{7EBCF143-40DA-416A-A464-9A7A80B42160}"/>
    <cellStyle name="Normal 5 183" xfId="6602" xr:uid="{56945B88-5166-433A-9AD9-D280912371D5}"/>
    <cellStyle name="Normal 5 184" xfId="6603" xr:uid="{46383907-BD55-4CEC-AF39-0F4CC752DE7D}"/>
    <cellStyle name="Normal 5 185" xfId="6604" xr:uid="{652FEA99-CBC1-4949-8BC6-37EE193732C4}"/>
    <cellStyle name="Normal 5 186" xfId="6605" xr:uid="{CBAB21AE-38A2-4014-A470-445D69A6869A}"/>
    <cellStyle name="Normal 5 187" xfId="6606" xr:uid="{65DE0F4D-A3DD-421F-ADA5-2D8629D29200}"/>
    <cellStyle name="Normal 5 188" xfId="6607" xr:uid="{3F096806-2F83-42CD-AB4B-B0268A64844B}"/>
    <cellStyle name="Normal 5 189" xfId="6608" xr:uid="{3658D9A9-1279-498D-898F-A976A3225F9F}"/>
    <cellStyle name="Normal 5 19" xfId="6609" xr:uid="{1717E88D-B0AD-40EF-BF0F-F98552AF6B93}"/>
    <cellStyle name="Normal 5 190" xfId="6610" xr:uid="{1132ACE0-D0AF-4E62-A633-7866918FBC5A}"/>
    <cellStyle name="Normal 5 191" xfId="6611" xr:uid="{62C9E4A2-732F-410E-A989-18EA7A57217D}"/>
    <cellStyle name="Normal 5 192" xfId="6612" xr:uid="{78378489-1484-45DC-9BCC-5BC42BA294B4}"/>
    <cellStyle name="Normal 5 193" xfId="6613" xr:uid="{F79141F5-C264-498D-A3C8-00EC98E523B8}"/>
    <cellStyle name="Normal 5 194" xfId="6614" xr:uid="{78FF26FE-28D3-4208-B8C3-421B45A1C650}"/>
    <cellStyle name="Normal 5 195" xfId="6615" xr:uid="{26E30FD4-CD55-47DE-AA29-A42D8581AA54}"/>
    <cellStyle name="Normal 5 196" xfId="6616" xr:uid="{5A49BD7C-EFE8-4B9D-B33D-94DCA31D8C21}"/>
    <cellStyle name="Normal 5 197" xfId="6617" xr:uid="{DD52CCBA-E7C7-40D0-82A2-933AD7ADF503}"/>
    <cellStyle name="Normal 5 198" xfId="6618" xr:uid="{952FBA3B-32C8-4EFA-9C5D-8EF7A0355325}"/>
    <cellStyle name="Normal 5 199" xfId="6619" xr:uid="{108AC999-4E8B-42B4-B0AA-2D7B3730E8A3}"/>
    <cellStyle name="Normal 5 2" xfId="6620" xr:uid="{E40FEC21-E50B-40AC-A664-76373CADCE83}"/>
    <cellStyle name="Normal 5 2 10" xfId="6621" xr:uid="{FF96BA9A-DA04-40A8-A4F4-D3B3617FC9F8}"/>
    <cellStyle name="Normal 5 2 11" xfId="6622" xr:uid="{EBDCE02A-1D0E-42DC-9658-C25485DFC2D0}"/>
    <cellStyle name="Normal 5 2 12" xfId="6623" xr:uid="{27208AA6-9764-44CF-AAAD-4E1EDB53FD19}"/>
    <cellStyle name="Normal 5 2 13" xfId="8172" xr:uid="{46FA03D8-0A17-4237-877F-FA50AC8B927D}"/>
    <cellStyle name="Normal 5 2 14" xfId="8347" xr:uid="{12FDDAB2-36DB-4B34-89F5-44B729B62823}"/>
    <cellStyle name="Normal 5 2 2" xfId="6624" xr:uid="{178B7D58-B6B1-4B2B-A341-3C30D1B0216B}"/>
    <cellStyle name="Normal 5 2 3" xfId="6625" xr:uid="{0A9D7B90-F239-4BA9-8481-77C91D539CEE}"/>
    <cellStyle name="Normal 5 2 4" xfId="6626" xr:uid="{D9A1EF9E-F306-4084-8605-9C7F012AEEDC}"/>
    <cellStyle name="Normal 5 2 5" xfId="6627" xr:uid="{11709947-0756-485A-AFA2-0CAE66FBF4DE}"/>
    <cellStyle name="Normal 5 2 6" xfId="6628" xr:uid="{97D2E3F3-F1E5-4316-A5CB-2D5CFA1EBC29}"/>
    <cellStyle name="Normal 5 2 7" xfId="6629" xr:uid="{FC909570-9698-4426-AB8A-F94E115DDC80}"/>
    <cellStyle name="Normal 5 2 8" xfId="6630" xr:uid="{714B351D-450C-4552-B1CA-09032C42E9BE}"/>
    <cellStyle name="Normal 5 2 9" xfId="6631" xr:uid="{3E06513B-BB0A-4188-BCED-238AEE06F363}"/>
    <cellStyle name="Normal 5 20" xfId="6632" xr:uid="{0E25CAFE-3BD2-486B-9980-C11798C15961}"/>
    <cellStyle name="Normal 5 200" xfId="6633" xr:uid="{A23A74C0-8426-4750-887A-51A770C66120}"/>
    <cellStyle name="Normal 5 201" xfId="6634" xr:uid="{49D63E70-AD13-4B60-98CB-8F4688983F9E}"/>
    <cellStyle name="Normal 5 202" xfId="6635" xr:uid="{F5F92FA2-4D1B-4DD4-A2E2-465717CFB1CC}"/>
    <cellStyle name="Normal 5 203" xfId="6636" xr:uid="{3FEF4FB2-EBE8-4509-8614-37EB69CE9722}"/>
    <cellStyle name="Normal 5 204" xfId="6637" xr:uid="{FA1222A1-7A50-403D-B3BB-1A641BD270CA}"/>
    <cellStyle name="Normal 5 205" xfId="6638" xr:uid="{7CF70AAD-E589-4E19-AA33-6AB8045B0895}"/>
    <cellStyle name="Normal 5 206" xfId="6639" xr:uid="{745D6210-6413-425A-9B03-646BF0F95716}"/>
    <cellStyle name="Normal 5 207" xfId="6640" xr:uid="{956A63B2-8DAC-4370-9F83-8D3FCF255159}"/>
    <cellStyle name="Normal 5 208" xfId="6641" xr:uid="{77A97DC8-A5B8-4F3A-8C63-5F997D5AFEF9}"/>
    <cellStyle name="Normal 5 209" xfId="6642" xr:uid="{4AC48B20-6A51-40CB-88D2-917DF8D3A6F5}"/>
    <cellStyle name="Normal 5 21" xfId="6643" xr:uid="{13586A70-5991-4AC2-8476-A0F022DE346C}"/>
    <cellStyle name="Normal 5 210" xfId="6644" xr:uid="{E2940EE4-5937-4D86-AEDD-9C461E500B93}"/>
    <cellStyle name="Normal 5 211" xfId="6645" xr:uid="{62DE335C-68EC-473F-BC99-CB562BF0AAFC}"/>
    <cellStyle name="Normal 5 212" xfId="6646" xr:uid="{66E9B85F-7003-42A7-BA07-170AC999EA39}"/>
    <cellStyle name="Normal 5 213" xfId="6647" xr:uid="{6D0D11EA-E74E-436D-8991-3046C42F14D5}"/>
    <cellStyle name="Normal 5 214" xfId="6648" xr:uid="{F9B303D7-FE47-4AED-A038-180AB8DB1D99}"/>
    <cellStyle name="Normal 5 215" xfId="6649" xr:uid="{6583A48F-5377-4E51-AE66-3EC4748E5E5E}"/>
    <cellStyle name="Normal 5 216" xfId="6650" xr:uid="{D8EEDDF8-B8E4-4907-B066-F00E8F499D0E}"/>
    <cellStyle name="Normal 5 217" xfId="6651" xr:uid="{B2FA9ADF-328E-47FC-92A7-8D78C15B507F}"/>
    <cellStyle name="Normal 5 218" xfId="6652" xr:uid="{CCBCAFC5-CECC-4C31-BE8C-BAE11DADD7F2}"/>
    <cellStyle name="Normal 5 219" xfId="6653" xr:uid="{76EEA5CA-2513-4F0F-A13B-982BD72B16AD}"/>
    <cellStyle name="Normal 5 22" xfId="6654" xr:uid="{6607F6AE-9ABF-4649-B3FB-E8CEDF091009}"/>
    <cellStyle name="Normal 5 220" xfId="6655" xr:uid="{2A1741A3-7B29-4700-8106-6A1008DECCFE}"/>
    <cellStyle name="Normal 5 221" xfId="6656" xr:uid="{E275F885-633E-4276-8C23-F237B4B6D7B5}"/>
    <cellStyle name="Normal 5 222" xfId="6657" xr:uid="{09D6E449-4249-44F1-AA67-7E097A45937A}"/>
    <cellStyle name="Normal 5 223" xfId="6658" xr:uid="{D4E31124-7517-4CF9-AB04-022C3791EEA2}"/>
    <cellStyle name="Normal 5 224" xfId="6659" xr:uid="{00C4BCAE-AA53-42FA-B463-1C15CB10CFDE}"/>
    <cellStyle name="Normal 5 225" xfId="6660" xr:uid="{7249EBA2-9263-4D44-9246-2B7B96CD85EE}"/>
    <cellStyle name="Normal 5 226" xfId="6661" xr:uid="{F6E57B23-C610-46E0-8C93-E34E96E41A41}"/>
    <cellStyle name="Normal 5 227" xfId="6662" xr:uid="{74581892-8A38-4F8E-9F37-57AFE4CFF6BC}"/>
    <cellStyle name="Normal 5 228" xfId="6663" xr:uid="{BFE48C6B-2887-4D2F-90C8-F8CAB86C7307}"/>
    <cellStyle name="Normal 5 229" xfId="6664" xr:uid="{ECBBDF00-386D-42A2-AD19-CC7E7E385C9F}"/>
    <cellStyle name="Normal 5 23" xfId="6665" xr:uid="{A5B60157-510F-4F1A-B0BE-6003EF5908D4}"/>
    <cellStyle name="Normal 5 230" xfId="6666" xr:uid="{C2D80531-9ED5-4D62-959D-7AB382AD3095}"/>
    <cellStyle name="Normal 5 231" xfId="6667" xr:uid="{C9326932-BA4A-46D6-8DD2-B83D4B5B10EC}"/>
    <cellStyle name="Normal 5 232" xfId="6668" xr:uid="{4AAD7609-72B2-4F52-BBC4-842DCEAB5DF3}"/>
    <cellStyle name="Normal 5 233" xfId="6669" xr:uid="{2CB0E32E-5A1F-4C73-9E5D-074C82FEB06A}"/>
    <cellStyle name="Normal 5 234" xfId="6670" xr:uid="{E8448A99-0E09-47C9-9A63-128977DF7AEA}"/>
    <cellStyle name="Normal 5 235" xfId="6671" xr:uid="{B546B1E4-95F4-4BEB-897D-A7CA5052D87C}"/>
    <cellStyle name="Normal 5 236" xfId="6672" xr:uid="{2C9EE78C-1590-47A9-B83C-68693904D732}"/>
    <cellStyle name="Normal 5 237" xfId="6673" xr:uid="{BAB5A05D-D84C-423C-8A6A-BE699E3AE9E2}"/>
    <cellStyle name="Normal 5 238" xfId="6674" xr:uid="{F2954E26-D7A0-4355-A1FA-923962280061}"/>
    <cellStyle name="Normal 5 239" xfId="6675" xr:uid="{EED7F1F2-520A-428A-9C22-0FB6792F312B}"/>
    <cellStyle name="Normal 5 24" xfId="6676" xr:uid="{71A1EA7A-F9A0-44DD-B171-6378E6E48FC7}"/>
    <cellStyle name="Normal 5 240" xfId="6677" xr:uid="{CBE9AA41-53C3-4D31-A1CA-99B45BFCEC38}"/>
    <cellStyle name="Normal 5 241" xfId="6678" xr:uid="{AC60B412-32B5-4BE8-A77F-31540614028D}"/>
    <cellStyle name="Normal 5 242" xfId="6679" xr:uid="{93AFCCD6-1183-449F-B221-EDFB1921098F}"/>
    <cellStyle name="Normal 5 243" xfId="6680" xr:uid="{6A862E54-2EA6-44D9-97E4-29D9A0C05826}"/>
    <cellStyle name="Normal 5 244" xfId="34" xr:uid="{88EA628C-163C-4C5C-A3D4-C62A85BBABE0}"/>
    <cellStyle name="Normal 5 25" xfId="6681" xr:uid="{40F43BC4-56ED-43B5-A10E-D6EBBC6CBEFA}"/>
    <cellStyle name="Normal 5 26" xfId="6682" xr:uid="{302A2D7B-ACBD-4EB5-AFB6-B79C8DBBE5CE}"/>
    <cellStyle name="Normal 5 27" xfId="6683" xr:uid="{216C0E6E-9D86-4075-A813-3B9321D2CD2A}"/>
    <cellStyle name="Normal 5 28" xfId="6684" xr:uid="{FF3B0299-E5FA-4E6A-AF43-C2438EF41690}"/>
    <cellStyle name="Normal 5 29" xfId="6685" xr:uid="{77B1C8E9-BB42-4BBB-B186-66BA502EF350}"/>
    <cellStyle name="Normal 5 3" xfId="6686" xr:uid="{5866F479-B394-4517-85FB-94B657B68487}"/>
    <cellStyle name="Normal 5 3 10" xfId="6687" xr:uid="{A30D231F-C240-4EA2-ADDE-4D0B1CE7CAE1}"/>
    <cellStyle name="Normal 5 3 11" xfId="6688" xr:uid="{42E253CA-6809-430A-9780-D5B61F59A10A}"/>
    <cellStyle name="Normal 5 3 12" xfId="6689" xr:uid="{638AC1EB-2AC3-4870-A51B-E2742DD90E84}"/>
    <cellStyle name="Normal 5 3 13" xfId="6690" xr:uid="{A6A95AFE-CAC8-4044-84BD-CDD15A3B83D6}"/>
    <cellStyle name="Normal 5 3 14" xfId="6691" xr:uid="{AD1C4C2B-393E-4186-B983-72C2192F4888}"/>
    <cellStyle name="Normal 5 3 15" xfId="6692" xr:uid="{3A98FB1A-B302-4009-B817-8F605919FFAD}"/>
    <cellStyle name="Normal 5 3 16" xfId="6693" xr:uid="{3B6B4104-8F7A-46FC-97BE-0FE9FCFA484F}"/>
    <cellStyle name="Normal 5 3 17" xfId="6694" xr:uid="{91120280-6682-4989-9DA4-AADE70BAF3C2}"/>
    <cellStyle name="Normal 5 3 18" xfId="6695" xr:uid="{3D287E73-5A69-4CBB-AC37-E5C0753654B9}"/>
    <cellStyle name="Normal 5 3 19" xfId="6696" xr:uid="{7B0C5C0A-666B-4140-802D-8EE3377E621F}"/>
    <cellStyle name="Normal 5 3 2" xfId="6697" xr:uid="{468E76E8-6946-49C9-8B54-76BECB1D8A96}"/>
    <cellStyle name="Normal 5 3 3" xfId="6698" xr:uid="{ABAA727A-03F0-4C0B-9C50-C73B23195076}"/>
    <cellStyle name="Normal 5 3 4" xfId="6699" xr:uid="{548F7CE5-BBF6-4488-9423-BEC9CAA2F484}"/>
    <cellStyle name="Normal 5 3 5" xfId="6700" xr:uid="{37A26B07-3B4C-4F05-9F8E-99856CB4671B}"/>
    <cellStyle name="Normal 5 3 6" xfId="6701" xr:uid="{E71A3EE7-F0F0-42FC-8E5C-62A69AA38511}"/>
    <cellStyle name="Normal 5 3 7" xfId="6702" xr:uid="{EFD363A3-8D40-4086-BF21-9D238F175C9C}"/>
    <cellStyle name="Normal 5 3 8" xfId="6703" xr:uid="{BDC00A83-60DA-417C-9B33-4B7A4C4F5304}"/>
    <cellStyle name="Normal 5 3 9" xfId="6704" xr:uid="{A3F8DD60-D9E9-4033-958F-88B66AABDE9F}"/>
    <cellStyle name="Normal 5 30" xfId="6705" xr:uid="{A6B5FDA9-1D49-44ED-B6EA-0E3AB4ADF959}"/>
    <cellStyle name="Normal 5 31" xfId="6706" xr:uid="{B5CC8B24-77A2-468D-95E1-8448F0B10BE3}"/>
    <cellStyle name="Normal 5 32" xfId="6707" xr:uid="{CDCC7B81-5A22-4D9A-BDED-BD0A83D97E64}"/>
    <cellStyle name="Normal 5 33" xfId="6708" xr:uid="{3A05371C-7475-40F0-A6E3-173FEBE2F7B7}"/>
    <cellStyle name="Normal 5 34" xfId="6709" xr:uid="{696E9053-9608-4F1E-84FD-AE4459F440E7}"/>
    <cellStyle name="Normal 5 35" xfId="6710" xr:uid="{10E3BFC9-B053-49FA-9F50-208C80ED0754}"/>
    <cellStyle name="Normal 5 36" xfId="6711" xr:uid="{B4C2FD4F-901F-4D69-9152-0082C9E99FB0}"/>
    <cellStyle name="Normal 5 36 2" xfId="6712" xr:uid="{9CC8E636-4F4A-4128-BAB5-AF1D52FA39D6}"/>
    <cellStyle name="Normal 5 36 3" xfId="8173" xr:uid="{1E06A830-FDC9-4A5D-BA89-0CDB3D5231D9}"/>
    <cellStyle name="Normal 5 36 4" xfId="8348" xr:uid="{01DC6C3C-F374-45DC-A6F8-93805CE6433B}"/>
    <cellStyle name="Normal 5 37" xfId="6713" xr:uid="{56C07E8B-82A5-43C3-83F1-B6783A774EF0}"/>
    <cellStyle name="Normal 5 38" xfId="6714" xr:uid="{8D6F06EE-46AE-4DC6-8F9C-35ED08B03A9F}"/>
    <cellStyle name="Normal 5 39" xfId="6715" xr:uid="{31B46F67-7D18-410B-919C-31B1BDFC8DB0}"/>
    <cellStyle name="Normal 5 4" xfId="6716" xr:uid="{E0CBD5E7-F272-4EF8-8F71-51B2D27ED4D7}"/>
    <cellStyle name="Normal 5 4 10" xfId="6717" xr:uid="{2EB0F50B-9AC9-4A87-ABBD-50AA1858758D}"/>
    <cellStyle name="Normal 5 4 11" xfId="6718" xr:uid="{D3F872BE-D85C-4164-98B0-2956FD7676F3}"/>
    <cellStyle name="Normal 5 4 12" xfId="6719" xr:uid="{15277CBA-CB6A-4852-89EE-DAFC33231201}"/>
    <cellStyle name="Normal 5 4 13" xfId="6720" xr:uid="{47016B57-6E9F-44EF-8375-358B1BBA1EB3}"/>
    <cellStyle name="Normal 5 4 14" xfId="6721" xr:uid="{7072C505-0469-48A6-B873-E180B8642F7A}"/>
    <cellStyle name="Normal 5 4 15" xfId="6722" xr:uid="{BF909D7F-AD61-4FEB-873C-7C451E331709}"/>
    <cellStyle name="Normal 5 4 16" xfId="6723" xr:uid="{7C871794-CA55-4E5B-BA09-F30C3B38AC29}"/>
    <cellStyle name="Normal 5 4 17" xfId="6724" xr:uid="{3D5BB234-7D9F-4710-990F-F4FDFC52C9FE}"/>
    <cellStyle name="Normal 5 4 18" xfId="6725" xr:uid="{E3ED7FAF-94B3-40B8-8F96-41FE92674B3C}"/>
    <cellStyle name="Normal 5 4 19" xfId="6726" xr:uid="{C8013313-DA2D-46A3-AB37-70AC7CF5CDD2}"/>
    <cellStyle name="Normal 5 4 2" xfId="6727" xr:uid="{C64CC6EF-EB4A-4CC1-92FE-A402A997DA6B}"/>
    <cellStyle name="Normal 5 4 3" xfId="6728" xr:uid="{8B86BCF9-2516-4B2D-966B-8D235A7DA0FC}"/>
    <cellStyle name="Normal 5 4 4" xfId="6729" xr:uid="{78FBA1CC-A113-4C2B-87FD-778F29BD8AA0}"/>
    <cellStyle name="Normal 5 4 5" xfId="6730" xr:uid="{B4B41A49-860D-4BE8-9E7F-9352A1AFD15F}"/>
    <cellStyle name="Normal 5 4 6" xfId="6731" xr:uid="{4529B40F-FD2C-45B9-9AF4-D6B11A6194E4}"/>
    <cellStyle name="Normal 5 4 7" xfId="6732" xr:uid="{121361B9-6B07-4B5A-8F4B-7239538D2DD4}"/>
    <cellStyle name="Normal 5 4 8" xfId="6733" xr:uid="{67042804-DF3A-442C-BDAF-4EFBEB7D0135}"/>
    <cellStyle name="Normal 5 4 9" xfId="6734" xr:uid="{08011863-5779-4BBC-9F1A-BFE80F775A4D}"/>
    <cellStyle name="Normal 5 40" xfId="6735" xr:uid="{5D1564A5-1E93-4D52-A2BD-7A20CD757DAA}"/>
    <cellStyle name="Normal 5 41" xfId="6736" xr:uid="{656EDC40-F520-411E-8246-E0AB4B9B35A4}"/>
    <cellStyle name="Normal 5 42" xfId="6737" xr:uid="{CAE73876-A830-40A4-B3F5-24C9D047C829}"/>
    <cellStyle name="Normal 5 43" xfId="6738" xr:uid="{83294ACD-7F12-4DF8-A051-ACF7B3620D94}"/>
    <cellStyle name="Normal 5 44" xfId="6739" xr:uid="{C1AF7904-3DCA-4E01-B26E-F644E8C7E560}"/>
    <cellStyle name="Normal 5 45" xfId="6740" xr:uid="{3650B85F-C610-477E-A5FA-3ABD0998A45F}"/>
    <cellStyle name="Normal 5 46" xfId="6741" xr:uid="{51A172E1-484B-4817-9101-19973FBA974B}"/>
    <cellStyle name="Normal 5 47" xfId="6742" xr:uid="{196CB9B6-84B6-486A-A521-3D90D44C9AD3}"/>
    <cellStyle name="Normal 5 48" xfId="6743" xr:uid="{D9E1A7B3-3026-4908-A50F-041F31EF5628}"/>
    <cellStyle name="Normal 5 49" xfId="6744" xr:uid="{30DD9847-CC13-4F30-ABE5-4B286F465F59}"/>
    <cellStyle name="Normal 5 5" xfId="6745" xr:uid="{CCFFD5BF-13EC-4470-9C0E-9BD886434BDB}"/>
    <cellStyle name="Normal 5 5 10" xfId="6746" xr:uid="{77BD76C7-1A57-4E72-9934-591FADE15990}"/>
    <cellStyle name="Normal 5 5 11" xfId="6747" xr:uid="{298869C4-FA0F-4D33-813A-93E2117047E9}"/>
    <cellStyle name="Normal 5 5 12" xfId="6748" xr:uid="{79EA538F-11BF-4056-8EF9-3FBA388868CB}"/>
    <cellStyle name="Normal 5 5 13" xfId="6749" xr:uid="{2329F72C-5DAC-4BAE-A700-C9AA926577F7}"/>
    <cellStyle name="Normal 5 5 14" xfId="6750" xr:uid="{429C3739-97E1-4E18-B47F-A3958159F19A}"/>
    <cellStyle name="Normal 5 5 15" xfId="6751" xr:uid="{322935F2-54C5-4BAB-80B9-599282637EEA}"/>
    <cellStyle name="Normal 5 5 16" xfId="6752" xr:uid="{5172A16E-0C58-4732-BB70-480C73BDB23F}"/>
    <cellStyle name="Normal 5 5 17" xfId="6753" xr:uid="{1B4121E6-091D-4095-AEA8-AC29DC0BE0E9}"/>
    <cellStyle name="Normal 5 5 18" xfId="6754" xr:uid="{B9C8926B-B6A7-49B3-BE82-511079EA4210}"/>
    <cellStyle name="Normal 5 5 19" xfId="6755" xr:uid="{89123D93-D3F0-445E-808B-0D1CC0B0706C}"/>
    <cellStyle name="Normal 5 5 2" xfId="6756" xr:uid="{8BB6A36E-67A9-4884-93DB-A6D1E64467EA}"/>
    <cellStyle name="Normal 5 5 3" xfId="6757" xr:uid="{FF6B4F1A-E712-40D2-9383-F8676F2CF010}"/>
    <cellStyle name="Normal 5 5 4" xfId="6758" xr:uid="{56DC6029-5C3E-472B-9D66-4F170EED49B0}"/>
    <cellStyle name="Normal 5 5 5" xfId="6759" xr:uid="{11EBC805-51FF-493C-B599-E23D5BA49029}"/>
    <cellStyle name="Normal 5 5 6" xfId="6760" xr:uid="{44EC1793-10DE-40CB-AFA6-BAE2AEB228B7}"/>
    <cellStyle name="Normal 5 5 7" xfId="6761" xr:uid="{87485A90-B314-410B-ACAC-0C9997F8A18D}"/>
    <cellStyle name="Normal 5 5 8" xfId="6762" xr:uid="{D2221256-2878-46AE-8F5D-C2DF7B740300}"/>
    <cellStyle name="Normal 5 5 9" xfId="6763" xr:uid="{0A6FF048-9B46-4B4A-A381-514EE9FEDC88}"/>
    <cellStyle name="Normal 5 50" xfId="6764" xr:uid="{6896DF4E-CC7D-4782-B9C5-6B7B9AC5B08C}"/>
    <cellStyle name="Normal 5 51" xfId="6765" xr:uid="{3DDBE934-C146-4B53-9F79-F59051BAD317}"/>
    <cellStyle name="Normal 5 52" xfId="6766" xr:uid="{1576FD34-1F00-47AD-BDBC-A8454E67A287}"/>
    <cellStyle name="Normal 5 53" xfId="6767" xr:uid="{2D655A18-E3B5-448E-9ED2-8C41DF72A4AC}"/>
    <cellStyle name="Normal 5 54" xfId="6768" xr:uid="{B4BF9AAD-B41C-4420-8165-DC511F0E575F}"/>
    <cellStyle name="Normal 5 55" xfId="6769" xr:uid="{6DBC72B2-A68F-4096-92B8-7B3F4FDD9200}"/>
    <cellStyle name="Normal 5 56" xfId="6770" xr:uid="{E1B421C1-0A7E-4A2C-AC06-7D8F1BBB24AC}"/>
    <cellStyle name="Normal 5 57" xfId="6771" xr:uid="{FBAC6928-FA21-4B47-A0A3-6D37F561DCDA}"/>
    <cellStyle name="Normal 5 58" xfId="6772" xr:uid="{1C8D5E2F-EAB2-47F8-BD0D-C7E023BD75AC}"/>
    <cellStyle name="Normal 5 59" xfId="6773" xr:uid="{AC8606EE-B2A5-4A17-A605-7979E749DB81}"/>
    <cellStyle name="Normal 5 6" xfId="6774" xr:uid="{BEBCE25B-1EC6-4E76-AE79-58CDB12B61C8}"/>
    <cellStyle name="Normal 5 6 10" xfId="6775" xr:uid="{680554F0-11A0-4F90-A23A-A3D4CB0ACB32}"/>
    <cellStyle name="Normal 5 6 11" xfId="6776" xr:uid="{DA3C6E96-780F-496D-9893-564AFACEF69F}"/>
    <cellStyle name="Normal 5 6 12" xfId="6777" xr:uid="{E2421D0B-0C46-4109-B6E8-2DCA08AF92E2}"/>
    <cellStyle name="Normal 5 6 13" xfId="6778" xr:uid="{E7B98DCD-8DE7-422E-A9DC-90F6C5F8C21C}"/>
    <cellStyle name="Normal 5 6 14" xfId="6779" xr:uid="{F5FF240E-C7DE-4DE5-BF52-BA7EFC1A3B42}"/>
    <cellStyle name="Normal 5 6 15" xfId="6780" xr:uid="{284F49FF-CDA3-4353-B0B3-8D3275E9454F}"/>
    <cellStyle name="Normal 5 6 16" xfId="6781" xr:uid="{8CADEEC5-DDAA-4370-AD04-335C478CED63}"/>
    <cellStyle name="Normal 5 6 17" xfId="6782" xr:uid="{688C5FB0-1085-4C02-8C01-24C93D25E57D}"/>
    <cellStyle name="Normal 5 6 18" xfId="6783" xr:uid="{233EC925-BA7B-4245-87B2-A479172B82C6}"/>
    <cellStyle name="Normal 5 6 19" xfId="6784" xr:uid="{2129BDAE-ED8A-44BA-AA4B-A0412AD14D2A}"/>
    <cellStyle name="Normal 5 6 2" xfId="6785" xr:uid="{0A213F44-9754-478B-BC35-A4056CD7E1B8}"/>
    <cellStyle name="Normal 5 6 3" xfId="6786" xr:uid="{8C72AD31-2A5A-458B-BEE7-68A3AC75B56C}"/>
    <cellStyle name="Normal 5 6 4" xfId="6787" xr:uid="{1D56D117-65F5-40CA-A77F-BEEBF50F7753}"/>
    <cellStyle name="Normal 5 6 5" xfId="6788" xr:uid="{52CC2801-97B7-4656-B7FB-06F079422F4F}"/>
    <cellStyle name="Normal 5 6 6" xfId="6789" xr:uid="{7129518C-C15B-4E67-899C-9F0D86217C33}"/>
    <cellStyle name="Normal 5 6 7" xfId="6790" xr:uid="{DAB980D6-E9A7-48A3-AF19-BFDAAC93F724}"/>
    <cellStyle name="Normal 5 6 8" xfId="6791" xr:uid="{EF7C85E3-C77B-4D15-B338-32E526E93CDB}"/>
    <cellStyle name="Normal 5 6 9" xfId="6792" xr:uid="{95FCD3E6-B5E6-4D35-AC66-62BD23E59A71}"/>
    <cellStyle name="Normal 5 60" xfId="6793" xr:uid="{1C51C7EC-0BA2-4D52-99A3-73E67FD8A750}"/>
    <cellStyle name="Normal 5 61" xfId="6794" xr:uid="{8F064DA7-060A-4E77-BBE3-33CA8F948FB9}"/>
    <cellStyle name="Normal 5 62" xfId="6795" xr:uid="{6DD1995E-C735-45CE-9E89-20C277E2FBBA}"/>
    <cellStyle name="Normal 5 63" xfId="6796" xr:uid="{E9E47FC5-49CF-4FD3-A65F-3727F8DB959D}"/>
    <cellStyle name="Normal 5 64" xfId="6797" xr:uid="{696FC486-63BB-46A0-84C2-07B559941A81}"/>
    <cellStyle name="Normal 5 65" xfId="6798" xr:uid="{EC28FCC1-BD64-4053-95CB-9E626E7E75DF}"/>
    <cellStyle name="Normal 5 66" xfId="6799" xr:uid="{C42C25A5-52F8-4F55-95CE-81C9BB3B50A4}"/>
    <cellStyle name="Normal 5 67" xfId="6800" xr:uid="{ECCDCA79-F961-47A3-8A89-680F75E3BDC3}"/>
    <cellStyle name="Normal 5 68" xfId="6801" xr:uid="{DD8A0532-F01C-4E5F-B717-408B33D0AEC6}"/>
    <cellStyle name="Normal 5 69" xfId="6802" xr:uid="{0233244C-A064-4D89-9DF6-4DE87791E6A4}"/>
    <cellStyle name="Normal 5 7" xfId="6803" xr:uid="{6FB452F9-A53A-454B-8C98-A369E00B57A0}"/>
    <cellStyle name="Normal 5 7 10" xfId="6804" xr:uid="{A971F98E-6A35-437B-B577-8765796E946B}"/>
    <cellStyle name="Normal 5 7 11" xfId="6805" xr:uid="{8121E08B-2F86-4202-8B4B-1E09FC8BCF61}"/>
    <cellStyle name="Normal 5 7 12" xfId="6806" xr:uid="{EE8B9AB4-83FE-4158-9017-BA2638DD0F32}"/>
    <cellStyle name="Normal 5 7 13" xfId="6807" xr:uid="{360DAA64-1A86-4DFD-A244-F6A728927971}"/>
    <cellStyle name="Normal 5 7 14" xfId="6808" xr:uid="{C53B80D2-E985-4B51-B963-1B6D428F62D3}"/>
    <cellStyle name="Normal 5 7 15" xfId="6809" xr:uid="{61D2619A-B433-445E-9D59-CC87B03E29DA}"/>
    <cellStyle name="Normal 5 7 16" xfId="6810" xr:uid="{D31AF848-39BA-4F37-AAF5-AC179C7D5E3C}"/>
    <cellStyle name="Normal 5 7 17" xfId="6811" xr:uid="{B400D2AD-AF8E-4EA9-967D-E035859A78E4}"/>
    <cellStyle name="Normal 5 7 18" xfId="6812" xr:uid="{12D0AF79-583C-41DE-BD2F-DFE7C261AA29}"/>
    <cellStyle name="Normal 5 7 19" xfId="6813" xr:uid="{3701A9BF-BCE8-49AE-9846-7EBED8657557}"/>
    <cellStyle name="Normal 5 7 2" xfId="6814" xr:uid="{B8C39288-E3A9-49A3-B743-CF2742996065}"/>
    <cellStyle name="Normal 5 7 3" xfId="6815" xr:uid="{9945DDF3-2E18-4E44-932F-14B04E158812}"/>
    <cellStyle name="Normal 5 7 4" xfId="6816" xr:uid="{E95A838C-6B0F-49A0-81C4-1B5627E36387}"/>
    <cellStyle name="Normal 5 7 5" xfId="6817" xr:uid="{293091E4-674A-4BF2-B963-2762BD9344D0}"/>
    <cellStyle name="Normal 5 7 6" xfId="6818" xr:uid="{EB59C553-E0C9-4FA9-A03B-F07828265BC2}"/>
    <cellStyle name="Normal 5 7 7" xfId="6819" xr:uid="{7C790C0E-E1AB-4CFA-8298-2A53F301E201}"/>
    <cellStyle name="Normal 5 7 8" xfId="6820" xr:uid="{EDEFDF0E-6A64-4CE5-8DF0-DA119DC2E50C}"/>
    <cellStyle name="Normal 5 7 9" xfId="6821" xr:uid="{319149E3-398F-404B-83AA-A3A2FDD9FFE2}"/>
    <cellStyle name="Normal 5 70" xfId="6822" xr:uid="{6C7A79A3-5DA0-42AD-AC71-6B5551FEBD63}"/>
    <cellStyle name="Normal 5 71" xfId="6823" xr:uid="{96E01E23-A32C-4098-9C1B-97AC3AEACBE7}"/>
    <cellStyle name="Normal 5 72" xfId="6824" xr:uid="{2AF55AD4-7DE1-4968-8C90-420DBD6A88C2}"/>
    <cellStyle name="Normal 5 73" xfId="6825" xr:uid="{14922DFC-4E7F-4D0F-9495-DA98AD5A4A70}"/>
    <cellStyle name="Normal 5 74" xfId="6826" xr:uid="{DC9DB0B0-A99C-4470-BB8E-2BFB8E2A7EE8}"/>
    <cellStyle name="Normal 5 75" xfId="6827" xr:uid="{C44E5190-0605-4E7D-921C-1496FACCAFA4}"/>
    <cellStyle name="Normal 5 76" xfId="6828" xr:uid="{38751AEB-DF01-4D1A-95F9-1F2C157852CD}"/>
    <cellStyle name="Normal 5 77" xfId="6829" xr:uid="{26B91BE5-F7F4-4726-BE4B-B243BBEFA5C3}"/>
    <cellStyle name="Normal 5 78" xfId="6830" xr:uid="{15F73774-56C9-459E-87BD-9A442B1CEB42}"/>
    <cellStyle name="Normal 5 79" xfId="6831" xr:uid="{D0659CEB-2090-44D4-8CC2-07F36693BA8F}"/>
    <cellStyle name="Normal 5 8" xfId="6832" xr:uid="{E85D1B8F-A348-4BC2-B821-4E3A6911DAD5}"/>
    <cellStyle name="Normal 5 8 10" xfId="6833" xr:uid="{1DD30F11-011A-4792-BC9A-207C333D7EE3}"/>
    <cellStyle name="Normal 5 8 11" xfId="6834" xr:uid="{B01E2488-95A4-41DB-B378-2D95B3D5E330}"/>
    <cellStyle name="Normal 5 8 12" xfId="6835" xr:uid="{0996DCDA-8D2E-4B24-8007-58BF27A7B7D5}"/>
    <cellStyle name="Normal 5 8 13" xfId="6836" xr:uid="{02F854C2-57C1-4B34-B06F-DFAE51C8EFAC}"/>
    <cellStyle name="Normal 5 8 14" xfId="6837" xr:uid="{C10F3A05-8412-455B-AC71-44269E8E9A69}"/>
    <cellStyle name="Normal 5 8 15" xfId="6838" xr:uid="{EAA3066E-F781-417B-AFB7-D23BC4D191F1}"/>
    <cellStyle name="Normal 5 8 16" xfId="6839" xr:uid="{ABCC8EAC-32F7-46DE-A98F-D2B39D2C319C}"/>
    <cellStyle name="Normal 5 8 17" xfId="6840" xr:uid="{587B1054-1AD9-488F-B2E3-5D74571401BC}"/>
    <cellStyle name="Normal 5 8 18" xfId="6841" xr:uid="{BD31B69C-B5AD-4051-91FA-B0F60BC7F9CB}"/>
    <cellStyle name="Normal 5 8 19" xfId="6842" xr:uid="{17C26617-50EB-4E67-9228-A41F91D95CC0}"/>
    <cellStyle name="Normal 5 8 2" xfId="6843" xr:uid="{9E831FAF-942A-49D4-A11C-7AFE8CCDD6B4}"/>
    <cellStyle name="Normal 5 8 3" xfId="6844" xr:uid="{1C2CE506-B889-407F-A005-8507276AF30D}"/>
    <cellStyle name="Normal 5 8 4" xfId="6845" xr:uid="{49B157A0-42DC-44EC-B982-3719A35EA662}"/>
    <cellStyle name="Normal 5 8 5" xfId="6846" xr:uid="{3FC13DF1-95B3-4142-8F1D-439FED076BC2}"/>
    <cellStyle name="Normal 5 8 6" xfId="6847" xr:uid="{BFF950F3-6658-4712-9C96-60DF32D84FBF}"/>
    <cellStyle name="Normal 5 8 7" xfId="6848" xr:uid="{47B987CD-181E-41BA-8480-CF488330520A}"/>
    <cellStyle name="Normal 5 8 8" xfId="6849" xr:uid="{77499755-1AEE-4081-BF50-E8C9C77FF03F}"/>
    <cellStyle name="Normal 5 8 9" xfId="6850" xr:uid="{F6AF553A-C876-4571-8DC4-5DBBCD9D78E5}"/>
    <cellStyle name="Normal 5 80" xfId="6851" xr:uid="{7490D389-1B91-4C55-A8CA-D04B7CE73681}"/>
    <cellStyle name="Normal 5 81" xfId="6852" xr:uid="{BEB5DB58-C35F-4890-86F9-62357BBD1188}"/>
    <cellStyle name="Normal 5 82" xfId="6853" xr:uid="{58C48816-4FF6-41C6-B8C7-46B39967FC89}"/>
    <cellStyle name="Normal 5 83" xfId="6854" xr:uid="{6215DAAD-6E83-4817-8ACE-04F020A3CEDF}"/>
    <cellStyle name="Normal 5 84" xfId="6855" xr:uid="{3A3072AE-5B82-4C2E-B53C-5517A64F1E7D}"/>
    <cellStyle name="Normal 5 85" xfId="6856" xr:uid="{9DEF4EB9-8441-436B-88B1-1EDF20A97E26}"/>
    <cellStyle name="Normal 5 86" xfId="6857" xr:uid="{FE773785-B72F-4C63-806D-70AF5DF3642F}"/>
    <cellStyle name="Normal 5 87" xfId="6858" xr:uid="{A8D83AC3-2D76-49B9-92C3-AB0AF67ED2D7}"/>
    <cellStyle name="Normal 5 88" xfId="6859" xr:uid="{8AC79F85-1B2D-4E9C-84F4-F7312D6AD432}"/>
    <cellStyle name="Normal 5 89" xfId="6860" xr:uid="{06E179BE-2D54-4670-988C-A41CEF736550}"/>
    <cellStyle name="Normal 5 9" xfId="6861" xr:uid="{AF2C5A87-3AAE-4819-9AC6-A9E5FF411FF6}"/>
    <cellStyle name="Normal 5 9 10" xfId="6862" xr:uid="{E55A8483-475E-49DF-A086-261767D513B2}"/>
    <cellStyle name="Normal 5 9 11" xfId="6863" xr:uid="{B2DD57B5-14E2-4086-BDC9-6D28C86B8F6C}"/>
    <cellStyle name="Normal 5 9 12" xfId="6864" xr:uid="{8808D18B-8276-40CA-A99F-E0C7B22A173B}"/>
    <cellStyle name="Normal 5 9 13" xfId="6865" xr:uid="{DF02BCC1-5900-4E7D-A635-3F7FC7886D9D}"/>
    <cellStyle name="Normal 5 9 14" xfId="6866" xr:uid="{C19DDF32-4BC0-46FB-8CDC-CB31A860A46F}"/>
    <cellStyle name="Normal 5 9 15" xfId="6867" xr:uid="{74F24365-D17E-44C6-8A98-650BA33E2EEB}"/>
    <cellStyle name="Normal 5 9 16" xfId="6868" xr:uid="{18F0B605-6B4F-4CB5-9E52-E9DA7967A984}"/>
    <cellStyle name="Normal 5 9 17" xfId="6869" xr:uid="{091FE86E-AF24-496A-A51E-44CDABD9DA9D}"/>
    <cellStyle name="Normal 5 9 18" xfId="6870" xr:uid="{DEFAB7B6-BDF8-4758-B6BD-F42483907FB5}"/>
    <cellStyle name="Normal 5 9 19" xfId="6871" xr:uid="{D771EF32-87AD-4FCB-9DD9-EFCE3477EEC7}"/>
    <cellStyle name="Normal 5 9 2" xfId="6872" xr:uid="{A043F422-2881-4088-A3C1-DBEF09852F70}"/>
    <cellStyle name="Normal 5 9 3" xfId="6873" xr:uid="{DB0B3C15-613B-4176-9AF8-D9ED54598FC8}"/>
    <cellStyle name="Normal 5 9 4" xfId="6874" xr:uid="{4AD4FCCC-50F6-4E93-AB9D-65761856564B}"/>
    <cellStyle name="Normal 5 9 5" xfId="6875" xr:uid="{9349E8EE-85BD-4F92-AC60-20EE0C554A74}"/>
    <cellStyle name="Normal 5 9 6" xfId="6876" xr:uid="{6E632968-AF5B-4785-A995-A0C6617F1198}"/>
    <cellStyle name="Normal 5 9 7" xfId="6877" xr:uid="{8B009831-B1A2-4AC4-8971-98F792EF074F}"/>
    <cellStyle name="Normal 5 9 8" xfId="6878" xr:uid="{1E910E85-353E-4FC3-A200-99D554BE4AB8}"/>
    <cellStyle name="Normal 5 9 9" xfId="6879" xr:uid="{9153D569-A4DE-4E09-9A3E-1743826A575C}"/>
    <cellStyle name="Normal 5 90" xfId="6880" xr:uid="{4C12CA0B-7CD2-44E8-BA44-CCE017C7F024}"/>
    <cellStyle name="Normal 5 91" xfId="6881" xr:uid="{062B4BCE-35E9-4104-9180-3811280FE4BB}"/>
    <cellStyle name="Normal 5 92" xfId="6882" xr:uid="{9855A755-8787-4156-9609-12092A5EF05A}"/>
    <cellStyle name="Normal 5 93" xfId="6883" xr:uid="{CE5B25DE-0987-4154-9E9C-50333514312D}"/>
    <cellStyle name="Normal 5 94" xfId="6884" xr:uid="{C22533E6-7672-4CDF-B836-34566517BF7A}"/>
    <cellStyle name="Normal 5 95" xfId="6885" xr:uid="{94B8D2DC-7596-46DA-BE16-70DFD363CB80}"/>
    <cellStyle name="Normal 5 96" xfId="6886" xr:uid="{86F7856E-7619-47FC-B3BD-35EA52A794BE}"/>
    <cellStyle name="Normal 5 97" xfId="6887" xr:uid="{30AC0EB5-CFFB-4BD3-BBB4-828DF475A857}"/>
    <cellStyle name="Normal 5 98" xfId="6888" xr:uid="{667908AA-B4A5-4D15-BC5B-136B86A6D278}"/>
    <cellStyle name="Normal 5 99" xfId="6889" xr:uid="{902E42D8-BBB7-42E0-AE29-93DC8112BF46}"/>
    <cellStyle name="Normal 50" xfId="6890" xr:uid="{6A005A29-5C3C-4B62-805D-31F68802FF2A}"/>
    <cellStyle name="Normal 50 2" xfId="6891" xr:uid="{1650CAA2-3CB6-43D8-8878-DE53AB0F9D06}"/>
    <cellStyle name="Normal 50 2 2" xfId="6892" xr:uid="{CDE91E7C-37E0-42BE-8608-1DFF8B7837D5}"/>
    <cellStyle name="Normal 50 2 3" xfId="6893" xr:uid="{B001F0D5-29A7-42CB-93FC-9A43E887B3E5}"/>
    <cellStyle name="Normal 50 3" xfId="6894" xr:uid="{81D571D2-A52F-44F1-B3BD-5F358A85FCFA}"/>
    <cellStyle name="Normal 51" xfId="6895" xr:uid="{A626F496-EA97-4432-B8D4-536616E2EDCD}"/>
    <cellStyle name="Normal 51 2" xfId="6896" xr:uid="{D88278EA-E232-4D35-AA5B-930624D63BAE}"/>
    <cellStyle name="Normal 51 2 2" xfId="6897" xr:uid="{3BC6BDC3-54B9-4B1D-B19A-7759D5CE3469}"/>
    <cellStyle name="Normal 51 2 3" xfId="6898" xr:uid="{85067E3B-D760-40A8-8D45-F015759E0100}"/>
    <cellStyle name="Normal 51 6" xfId="6899" xr:uid="{D59DA653-AB40-495C-BB2B-9F01B7E57523}"/>
    <cellStyle name="Normal 51 6 2" xfId="6900" xr:uid="{DDE3BFAA-8D66-49FE-8308-DA8DAEB65B3E}"/>
    <cellStyle name="Normal 51 6 3" xfId="6901" xr:uid="{D6A3933C-DC46-45A6-AE09-2608E61E89C0}"/>
    <cellStyle name="Normal 51 6 4" xfId="6902" xr:uid="{EEC90299-9689-4114-A243-D9774CE12516}"/>
    <cellStyle name="Normal 51 6 5" xfId="6903" xr:uid="{D259AC3F-4B37-40B9-8682-18801AA6F16D}"/>
    <cellStyle name="Normal 51 6 6" xfId="6904" xr:uid="{D5D755FA-2677-41EE-8E42-F070B8FC6FDA}"/>
    <cellStyle name="Normal 52" xfId="6905" xr:uid="{9A0C5D8E-25D7-4D5A-8E99-59F3DD1220EA}"/>
    <cellStyle name="Normal 52 2" xfId="6906" xr:uid="{6D45911E-A5EF-46D7-8C1D-887143192F84}"/>
    <cellStyle name="Normal 53" xfId="6907" xr:uid="{D44DBDFB-DC5A-4B70-88C0-24634ECCB7E4}"/>
    <cellStyle name="Normal 53 2" xfId="6908" xr:uid="{A9F839D6-C0DD-4B00-86A2-3B8E4E79701B}"/>
    <cellStyle name="Normal 53 6" xfId="6909" xr:uid="{8362666E-5F59-4BD3-BEB5-DB79AB96B759}"/>
    <cellStyle name="Normal 53 6 2" xfId="6910" xr:uid="{E6AD468A-8E3A-4AA8-A455-B7F85FE46F7F}"/>
    <cellStyle name="Normal 53 6 3" xfId="6911" xr:uid="{5AE86E33-C885-452B-846B-6BB0AFE41057}"/>
    <cellStyle name="Normal 53 6 4" xfId="6912" xr:uid="{B217E377-8E42-490E-8D94-3621B1D32461}"/>
    <cellStyle name="Normal 53 6 5" xfId="6913" xr:uid="{468B286A-A860-4D55-A1B0-49B5D9B1665C}"/>
    <cellStyle name="Normal 53 6 6" xfId="6914" xr:uid="{816A7588-205E-412E-9D6B-5A04FF39F2A8}"/>
    <cellStyle name="Normal 54" xfId="6915" xr:uid="{048628FE-4EC8-49F1-8502-CA9358D1584F}"/>
    <cellStyle name="Normal 54 2" xfId="6916" xr:uid="{E04144C7-8BAA-477A-BA2E-1E7E688025AC}"/>
    <cellStyle name="Normal 55" xfId="6917" xr:uid="{CD301367-9489-4F70-8949-E3A59D519432}"/>
    <cellStyle name="Normal 55 2" xfId="6918" xr:uid="{7DF86496-0E00-463A-8717-365DEB5A9DEC}"/>
    <cellStyle name="Normal 55 3" xfId="6919" xr:uid="{E48B92BE-A085-481C-97A1-B74C71A0FDB7}"/>
    <cellStyle name="Normal 55 4" xfId="6920" xr:uid="{52428EB6-C2B8-41B3-80C6-7C50C669F881}"/>
    <cellStyle name="Normal 55 5" xfId="6921" xr:uid="{0BA4EBCC-625F-4FB1-A2CB-B1A4AD8DA710}"/>
    <cellStyle name="Normal 55 6" xfId="6922" xr:uid="{1700FBC2-EB4D-4CD8-9907-1063E524417C}"/>
    <cellStyle name="Normal 56" xfId="6923" xr:uid="{2006633A-EAA9-4FB2-8631-6832B0F0AAE2}"/>
    <cellStyle name="Normal 56 2" xfId="6924" xr:uid="{65135A9A-AFEE-48F5-8BF4-12B69051F288}"/>
    <cellStyle name="Normal 57" xfId="6925" xr:uid="{F77B53F4-0A9E-443B-B28D-F65FD9149D17}"/>
    <cellStyle name="Normal 57 2" xfId="6926" xr:uid="{EB9BB328-EFCC-4117-BCC0-CA935EAFCEA0}"/>
    <cellStyle name="Normal 58" xfId="6927" xr:uid="{8BFF49BC-380E-4E6D-A66C-62D80A747E64}"/>
    <cellStyle name="Normal 58 2" xfId="6928" xr:uid="{96FE656D-F9C0-4719-97AF-CE4A4201FCBA}"/>
    <cellStyle name="Normal 59" xfId="6929" xr:uid="{712E3C55-5212-4D0B-A7C9-BB7588E8BFEC}"/>
    <cellStyle name="Normal 59 2" xfId="6930" xr:uid="{B186330B-FCCF-4772-BA17-418376369D31}"/>
    <cellStyle name="Normal 6" xfId="12" xr:uid="{00000000-0005-0000-0000-00000C000000}"/>
    <cellStyle name="Normal 6 10" xfId="6931" xr:uid="{A364DA73-07CA-4F85-9AF8-72C4A02D48C3}"/>
    <cellStyle name="Normal 6 100" xfId="6932" xr:uid="{EBF5BFB0-E569-4055-BB42-FD66C261214F}"/>
    <cellStyle name="Normal 6 101" xfId="6933" xr:uid="{31396468-407E-4229-812D-E52E6C91219E}"/>
    <cellStyle name="Normal 6 102" xfId="6934" xr:uid="{AE44AF07-2A35-495A-B9B0-424193E3F615}"/>
    <cellStyle name="Normal 6 103" xfId="6935" xr:uid="{1141FBA9-70C8-45DF-84C9-E3DB134824E8}"/>
    <cellStyle name="Normal 6 104" xfId="6936" xr:uid="{18775A6B-4629-47B3-9490-20041BB9201D}"/>
    <cellStyle name="Normal 6 105" xfId="6937" xr:uid="{C4E9AE2C-C79A-4C2F-8E45-DC44F8929A7E}"/>
    <cellStyle name="Normal 6 106" xfId="6938" xr:uid="{486C1B12-909C-4821-A769-221A98E32718}"/>
    <cellStyle name="Normal 6 107" xfId="6939" xr:uid="{D93C6243-1B4D-4319-AAC7-9ACDA1524B42}"/>
    <cellStyle name="Normal 6 108" xfId="6940" xr:uid="{4116294B-A70E-4200-980A-AC845290DB3C}"/>
    <cellStyle name="Normal 6 109" xfId="6941" xr:uid="{3D54B24F-8E11-42DC-85E6-38CD01A57E33}"/>
    <cellStyle name="Normal 6 11" xfId="6942" xr:uid="{45E641CF-DE2C-4D28-B957-12274B6861F8}"/>
    <cellStyle name="Normal 6 110" xfId="6943" xr:uid="{20A98BD1-F684-48E4-9484-8415C6076AFB}"/>
    <cellStyle name="Normal 6 111" xfId="6944" xr:uid="{674028E1-2164-45C1-8730-B22288BCAFDA}"/>
    <cellStyle name="Normal 6 112" xfId="6945" xr:uid="{953B42C2-2E89-40A0-90D4-66D652BC7135}"/>
    <cellStyle name="Normal 6 113" xfId="6946" xr:uid="{F497A7EC-26AE-42B6-ABFD-E49B0FC60C70}"/>
    <cellStyle name="Normal 6 114" xfId="6947" xr:uid="{2E84873C-470B-470B-889E-D4AD556EA9D0}"/>
    <cellStyle name="Normal 6 115" xfId="6948" xr:uid="{A9A09376-440A-4211-9FBF-2EC78B8D24AD}"/>
    <cellStyle name="Normal 6 116" xfId="6949" xr:uid="{A22FB1BC-A020-4AB5-ADA4-2B6AF6EA69AA}"/>
    <cellStyle name="Normal 6 117" xfId="6950" xr:uid="{9E7EE42F-6389-4833-AEB6-516F5D26A39D}"/>
    <cellStyle name="Normal 6 118" xfId="6951" xr:uid="{E98A603E-05A0-4B85-9584-093F09B6F397}"/>
    <cellStyle name="Normal 6 119" xfId="6952" xr:uid="{369FB288-D3D6-4C23-A58A-F1EC7F986F33}"/>
    <cellStyle name="Normal 6 12" xfId="6953" xr:uid="{DD6742B9-0366-4946-B972-43099C4D7A28}"/>
    <cellStyle name="Normal 6 120" xfId="6954" xr:uid="{59261F58-C1E9-41D2-AA34-A0333DD27125}"/>
    <cellStyle name="Normal 6 121" xfId="6955" xr:uid="{85375C91-42AC-41F6-823C-A589B6F4A35E}"/>
    <cellStyle name="Normal 6 122" xfId="6956" xr:uid="{F9CA6448-CF6D-4F0C-9BAF-86F9B0E28A36}"/>
    <cellStyle name="Normal 6 123" xfId="6957" xr:uid="{D9FFFD30-0F7B-47AC-9EBA-49E783EEEAB2}"/>
    <cellStyle name="Normal 6 124" xfId="6958" xr:uid="{2673074E-D361-405D-A306-B7B34BE0A37E}"/>
    <cellStyle name="Normal 6 125" xfId="6959" xr:uid="{FAE062FE-B3A2-4808-AA25-661D6FDC8A6B}"/>
    <cellStyle name="Normal 6 126" xfId="6960" xr:uid="{52385A2C-6DE3-4396-B06F-203B876D44C3}"/>
    <cellStyle name="Normal 6 127" xfId="6961" xr:uid="{E62999E2-89B0-4FDF-95F3-5B15D4C2BE49}"/>
    <cellStyle name="Normal 6 128" xfId="6962" xr:uid="{B6D7B9B9-AF24-45CF-91E9-B1DABFB10EA2}"/>
    <cellStyle name="Normal 6 129" xfId="6963" xr:uid="{146BA7FE-1051-4EF1-B4DD-833956E66F0A}"/>
    <cellStyle name="Normal 6 13" xfId="6964" xr:uid="{AFF08C71-C87D-4AE3-BE3C-082AF1783EED}"/>
    <cellStyle name="Normal 6 130" xfId="6965" xr:uid="{64A42EA7-A77A-40B4-9E4B-2D24FD0490E4}"/>
    <cellStyle name="Normal 6 131" xfId="6966" xr:uid="{BA30955E-3792-496E-B550-2B9631E13A14}"/>
    <cellStyle name="Normal 6 132" xfId="6967" xr:uid="{D339A48A-582D-416D-98BA-17CFE115D2B8}"/>
    <cellStyle name="Normal 6 133" xfId="6968" xr:uid="{77AAAB58-5F3A-48B5-B08B-2C60E7C62800}"/>
    <cellStyle name="Normal 6 134" xfId="6969" xr:uid="{EF07873B-035F-45A3-B624-4B88D476EA60}"/>
    <cellStyle name="Normal 6 135" xfId="6970" xr:uid="{1BD4CD23-88F0-4A0F-93B4-CBC4A8DEF201}"/>
    <cellStyle name="Normal 6 136" xfId="6971" xr:uid="{AE718597-B7D2-4055-BD9E-647BCFE7A8A2}"/>
    <cellStyle name="Normal 6 137" xfId="6972" xr:uid="{7764B953-AFDC-4EE8-B619-3BE7388A2082}"/>
    <cellStyle name="Normal 6 138" xfId="6973" xr:uid="{215FD926-374E-424F-98AE-9886D0A2CBA6}"/>
    <cellStyle name="Normal 6 139" xfId="6974" xr:uid="{9C39E220-7F7C-474B-83FB-1FDFA1935806}"/>
    <cellStyle name="Normal 6 14" xfId="6975" xr:uid="{118FF6A9-F050-4332-857B-6EA59786B35F}"/>
    <cellStyle name="Normal 6 140" xfId="6976" xr:uid="{AF1A19E5-7986-4EF9-BD2A-059A5DF9A3B7}"/>
    <cellStyle name="Normal 6 141" xfId="6977" xr:uid="{9DB00BFC-5896-438F-81F3-B3D07D11BCA9}"/>
    <cellStyle name="Normal 6 142" xfId="6978" xr:uid="{BB9F9347-09E5-4D6C-BB81-7C17F0CA1C41}"/>
    <cellStyle name="Normal 6 143" xfId="6979" xr:uid="{2718837F-CC34-4D96-929A-3B0A15F5B527}"/>
    <cellStyle name="Normal 6 144" xfId="6980" xr:uid="{0A98A91E-728D-4EAF-8E76-DF897C2DD0A3}"/>
    <cellStyle name="Normal 6 145" xfId="6981" xr:uid="{ECEFC1FE-CBEC-471C-BEB9-BB77BCF9D3F4}"/>
    <cellStyle name="Normal 6 146" xfId="6982" xr:uid="{6C081968-E13E-4173-9F76-C243E965ACF4}"/>
    <cellStyle name="Normal 6 147" xfId="6983" xr:uid="{E556B3A0-716F-49E5-AC3C-7B18740610AD}"/>
    <cellStyle name="Normal 6 148" xfId="6984" xr:uid="{68A08D1D-5295-4E06-94C5-8400529CBB09}"/>
    <cellStyle name="Normal 6 149" xfId="6985" xr:uid="{E824494D-50D9-45BB-BD43-09166415EE9C}"/>
    <cellStyle name="Normal 6 15" xfId="6986" xr:uid="{7A092332-6209-407C-AEAD-83F2D37A25D2}"/>
    <cellStyle name="Normal 6 150" xfId="6987" xr:uid="{9E13D29A-3F5B-4FB4-99D2-1149AD37EBBC}"/>
    <cellStyle name="Normal 6 151" xfId="6988" xr:uid="{89F2118E-F588-4C00-A876-05DA87CE5914}"/>
    <cellStyle name="Normal 6 152" xfId="6989" xr:uid="{9B91FE91-352D-47F6-ABF9-EDA2B0E01963}"/>
    <cellStyle name="Normal 6 153" xfId="6990" xr:uid="{2BEDBB3F-F710-4BBD-B72C-01FCE0B13C42}"/>
    <cellStyle name="Normal 6 154" xfId="6991" xr:uid="{2727A6A1-21F1-48BB-A9E7-FCC4BA5BEF12}"/>
    <cellStyle name="Normal 6 155" xfId="6992" xr:uid="{8534C2E6-150B-4E5B-AE38-C3538DAC736C}"/>
    <cellStyle name="Normal 6 156" xfId="6993" xr:uid="{0D68358A-AE37-41AA-BE64-4F98DB84117F}"/>
    <cellStyle name="Normal 6 157" xfId="6994" xr:uid="{EDEA5CE9-108D-4133-9F5D-86B59BF565A4}"/>
    <cellStyle name="Normal 6 158" xfId="6995" xr:uid="{8B2B41D0-F46C-451E-9AFC-2C4975139F0F}"/>
    <cellStyle name="Normal 6 159" xfId="6996" xr:uid="{A3BD0D74-52F9-4FDD-B032-FE20AB4160D4}"/>
    <cellStyle name="Normal 6 16" xfId="6997" xr:uid="{24A88B15-19DF-470D-B524-A4A931FC29D8}"/>
    <cellStyle name="Normal 6 16 2" xfId="6998" xr:uid="{580B35C8-35C3-40F1-A53B-FBD41CCECB21}"/>
    <cellStyle name="Normal 6 16 3" xfId="6999" xr:uid="{048DAE6E-B9DA-49D9-917A-E731B84EDC4C}"/>
    <cellStyle name="Normal 6 160" xfId="7000" xr:uid="{F51E9B60-D587-43C1-A89C-34261545FB43}"/>
    <cellStyle name="Normal 6 161" xfId="7001" xr:uid="{7942552F-4112-4A72-92D5-8A6972E80163}"/>
    <cellStyle name="Normal 6 162" xfId="7002" xr:uid="{D3324073-B4F6-4263-9C49-EA02697C82B7}"/>
    <cellStyle name="Normal 6 163" xfId="7003" xr:uid="{AE56C4E1-6968-4EC9-B21C-FEA3D643D1F7}"/>
    <cellStyle name="Normal 6 164" xfId="7004" xr:uid="{0EEB6544-AA17-407E-B6BD-8D4DA0004895}"/>
    <cellStyle name="Normal 6 165" xfId="7005" xr:uid="{098604D8-197C-437E-A9EB-4F2E88437613}"/>
    <cellStyle name="Normal 6 166" xfId="7006" xr:uid="{E963285B-930B-42BF-B21A-D113EAB6CE31}"/>
    <cellStyle name="Normal 6 167" xfId="7007" xr:uid="{016F4C16-35CF-44DE-A609-965973066C41}"/>
    <cellStyle name="Normal 6 168" xfId="7008" xr:uid="{3F5A546A-DE9A-40FB-BB0B-37437FAD3032}"/>
    <cellStyle name="Normal 6 169" xfId="7009" xr:uid="{0D1BC095-A13C-4045-8FEA-97B1B084E09F}"/>
    <cellStyle name="Normal 6 17" xfId="7010" xr:uid="{461B4C58-4B89-476C-A17C-A6F264830542}"/>
    <cellStyle name="Normal 6 170" xfId="7011" xr:uid="{A2837131-8519-4CB5-81FC-298CDBD79B21}"/>
    <cellStyle name="Normal 6 171" xfId="7012" xr:uid="{D5EBFC01-AC66-446E-8C7B-D53F986868A4}"/>
    <cellStyle name="Normal 6 172" xfId="7013" xr:uid="{F5DCD19C-23C8-44F2-B798-5A3F366294BA}"/>
    <cellStyle name="Normal 6 173" xfId="7014" xr:uid="{1AC3FA9E-CBC9-4E11-B150-BC9E94355B0B}"/>
    <cellStyle name="Normal 6 174" xfId="7015" xr:uid="{D328724C-2507-4469-823A-4820ACF8BF48}"/>
    <cellStyle name="Normal 6 175" xfId="7016" xr:uid="{88631B28-D81A-4760-A2DF-A7E6D5E8C5F2}"/>
    <cellStyle name="Normal 6 176" xfId="7017" xr:uid="{79EADE90-CF56-4161-8D09-8178E9C6BFCC}"/>
    <cellStyle name="Normal 6 177" xfId="7018" xr:uid="{442B3F51-633C-4038-B606-5571138A6A2A}"/>
    <cellStyle name="Normal 6 178" xfId="7019" xr:uid="{E629D789-771E-44B3-9EE1-6F62073A743F}"/>
    <cellStyle name="Normal 6 179" xfId="7020" xr:uid="{CD40BECA-41EF-4EBA-B173-B77DDD9FBC3E}"/>
    <cellStyle name="Normal 6 18" xfId="7021" xr:uid="{6F0CBEBF-F020-4EF0-B63C-469D75F9708F}"/>
    <cellStyle name="Normal 6 180" xfId="7022" xr:uid="{BE35F31C-BA3C-4D0D-BF27-198411A15890}"/>
    <cellStyle name="Normal 6 181" xfId="7023" xr:uid="{6258D143-A660-40FD-8DE6-6BDD85AFFDC3}"/>
    <cellStyle name="Normal 6 182" xfId="7024" xr:uid="{F141DEA3-5207-43D9-8366-F35DDE7C8AA2}"/>
    <cellStyle name="Normal 6 183" xfId="7025" xr:uid="{7BC4ABAA-0B67-489B-9D43-E9D11630E920}"/>
    <cellStyle name="Normal 6 184" xfId="7026" xr:uid="{B4776D58-8563-409B-9933-E9A3E3DE6D49}"/>
    <cellStyle name="Normal 6 185" xfId="7027" xr:uid="{AE3C139A-1F0E-4D61-A828-CC0A667DC769}"/>
    <cellStyle name="Normal 6 186" xfId="7028" xr:uid="{B24B5F80-1474-40AB-A0B1-AA363D1C4DDB}"/>
    <cellStyle name="Normal 6 187" xfId="7029" xr:uid="{C1553955-BA5D-4247-99AB-0D5FFD7BFB8A}"/>
    <cellStyle name="Normal 6 188" xfId="7030" xr:uid="{75FEF086-1D54-4DA4-8DD4-705E77C5D3A4}"/>
    <cellStyle name="Normal 6 189" xfId="7031" xr:uid="{A04211BF-E55A-4FA9-905A-806C7890AB2D}"/>
    <cellStyle name="Normal 6 19" xfId="7032" xr:uid="{3B0E87CF-66F2-4367-A1FD-6966671725E8}"/>
    <cellStyle name="Normal 6 190" xfId="7033" xr:uid="{00581FD1-9EA1-4470-B876-6D5A93229315}"/>
    <cellStyle name="Normal 6 191" xfId="7034" xr:uid="{5BE0745F-EB89-4470-99A6-F2522D027B59}"/>
    <cellStyle name="Normal 6 192" xfId="7035" xr:uid="{7A27E19C-2BA3-43BD-BF99-562437595EE2}"/>
    <cellStyle name="Normal 6 193" xfId="7036" xr:uid="{EEEB91F1-B8D9-40A4-AA1D-4C8BCF174DFA}"/>
    <cellStyle name="Normal 6 194" xfId="7037" xr:uid="{B958EC06-2CBF-4A65-BCC4-C580C6330450}"/>
    <cellStyle name="Normal 6 195" xfId="7038" xr:uid="{B194CA5C-3E15-461F-81FD-95E1ED0829F3}"/>
    <cellStyle name="Normal 6 196" xfId="7039" xr:uid="{181C9B23-3A54-4F30-90B9-DB88B97D7980}"/>
    <cellStyle name="Normal 6 197" xfId="7040" xr:uid="{C1E3D34B-7D3C-4D93-96B0-E020029A8515}"/>
    <cellStyle name="Normal 6 198" xfId="7041" xr:uid="{40FB3F33-A9C3-490E-A764-15F215013A8E}"/>
    <cellStyle name="Normal 6 199" xfId="7042" xr:uid="{CAC8DA51-2302-4FF9-BC95-C5758A07ACA5}"/>
    <cellStyle name="Normal 6 2" xfId="7043" xr:uid="{42AA6D9C-1994-4422-BEB3-B6EE6A8FC793}"/>
    <cellStyle name="Normal 6 2 10" xfId="7044" xr:uid="{F7BF3F6E-6DE4-444A-8D8D-5EBEFE7DA9BF}"/>
    <cellStyle name="Normal 6 2 11" xfId="7045" xr:uid="{57918186-FAC6-4605-9AF1-74F2BF559708}"/>
    <cellStyle name="Normal 6 2 2" xfId="7046" xr:uid="{7A06F7BD-E807-42AB-BD6D-1DEB3DAEA7D0}"/>
    <cellStyle name="Normal 6 2 3" xfId="7047" xr:uid="{0CD0B394-1BAB-4669-A059-7C1E685B210F}"/>
    <cellStyle name="Normal 6 2 4" xfId="7048" xr:uid="{B9203CE5-07A2-49FC-9B6E-3F874959D289}"/>
    <cellStyle name="Normal 6 2 5" xfId="7049" xr:uid="{D35EFA2C-3B19-490A-B544-ABB09A0E7AA2}"/>
    <cellStyle name="Normal 6 2 6" xfId="7050" xr:uid="{DB8E6FDD-15B6-4711-9EA8-A9A1DDE30BF9}"/>
    <cellStyle name="Normal 6 2 7" xfId="7051" xr:uid="{C792B86F-5FDD-4D6E-B21E-ED908E6B6FA1}"/>
    <cellStyle name="Normal 6 2 8" xfId="7052" xr:uid="{940A51CF-4AB1-4BCC-AAAA-A8EFB2D5328C}"/>
    <cellStyle name="Normal 6 2 9" xfId="7053" xr:uid="{EFDB5CC7-1792-435D-9377-8AC3EE8F2ADA}"/>
    <cellStyle name="Normal 6 20" xfId="7054" xr:uid="{D425CEDD-FBE5-4F8B-A6DA-3A4E8FBEE986}"/>
    <cellStyle name="Normal 6 200" xfId="7055" xr:uid="{57332061-00E1-4A71-AA4F-BF566AE8723A}"/>
    <cellStyle name="Normal 6 201" xfId="7056" xr:uid="{9AECFE40-E0F2-492C-A2CC-D19F22E3DBE5}"/>
    <cellStyle name="Normal 6 202" xfId="7057" xr:uid="{138CB902-4418-4C45-B271-36907AECD8A0}"/>
    <cellStyle name="Normal 6 203" xfId="7058" xr:uid="{C907E69D-A231-4918-8920-06F8F4A1CFBA}"/>
    <cellStyle name="Normal 6 204" xfId="7059" xr:uid="{2646FBDB-BB25-4F43-AB2D-20812854676A}"/>
    <cellStyle name="Normal 6 205" xfId="7060" xr:uid="{96EFD7CD-5991-47B0-95AA-79DBB70E01C0}"/>
    <cellStyle name="Normal 6 206" xfId="7061" xr:uid="{74943F63-156B-4D12-BCB1-0C6619EB42D2}"/>
    <cellStyle name="Normal 6 207" xfId="7062" xr:uid="{68B54FBE-CC9B-42B6-A24F-4D37522A88A4}"/>
    <cellStyle name="Normal 6 208" xfId="7063" xr:uid="{828FD13B-7C47-4F78-AD0E-94045ACAE5EB}"/>
    <cellStyle name="Normal 6 209" xfId="7064" xr:uid="{86C70CB0-6105-4CC8-B792-ACA2B0274162}"/>
    <cellStyle name="Normal 6 21" xfId="7065" xr:uid="{0F6327EB-5CF7-4D15-A3E5-8831222D3A4F}"/>
    <cellStyle name="Normal 6 210" xfId="7066" xr:uid="{EEBB972E-1105-472C-87A4-1AA43B852B31}"/>
    <cellStyle name="Normal 6 211" xfId="7067" xr:uid="{F3AE2FB3-DEF2-4056-924D-022F11AD76C7}"/>
    <cellStyle name="Normal 6 212" xfId="7068" xr:uid="{06E15AD8-9777-4CFE-975A-42E227AFC48B}"/>
    <cellStyle name="Normal 6 213" xfId="7069" xr:uid="{826C6D45-BDCA-412E-9E9D-0DDA6CEB51DD}"/>
    <cellStyle name="Normal 6 214" xfId="7070" xr:uid="{7E20C844-59B6-4FE3-835D-4294F1CC7FC1}"/>
    <cellStyle name="Normal 6 215" xfId="7071" xr:uid="{0FA75009-AEEA-4D16-8D11-ED74082419B0}"/>
    <cellStyle name="Normal 6 216" xfId="7072" xr:uid="{4D855B0D-B27B-43C0-BA40-9D99DD1743A2}"/>
    <cellStyle name="Normal 6 217" xfId="7073" xr:uid="{FC009D18-A14A-48CD-B6B4-E889B2024B79}"/>
    <cellStyle name="Normal 6 218" xfId="7074" xr:uid="{48D019F2-6E17-4C42-8802-0D244E122E57}"/>
    <cellStyle name="Normal 6 219" xfId="7075" xr:uid="{75EA3A92-BCE1-4218-BD5B-2C5AB6E14E0C}"/>
    <cellStyle name="Normal 6 22" xfId="7076" xr:uid="{D2DED3A1-CB18-48A8-861F-49A0276DCA22}"/>
    <cellStyle name="Normal 6 220" xfId="7077" xr:uid="{C1D67657-4B30-4C31-B781-DAEDFA1942BC}"/>
    <cellStyle name="Normal 6 221" xfId="7078" xr:uid="{3225A0A8-8447-4E05-B67C-92F6E5A4F976}"/>
    <cellStyle name="Normal 6 222" xfId="7079" xr:uid="{30A24863-B76B-49B3-A4BB-F320C74E8A44}"/>
    <cellStyle name="Normal 6 223" xfId="7080" xr:uid="{D9776A19-9CEC-43DC-921C-EED13D366565}"/>
    <cellStyle name="Normal 6 224" xfId="7081" xr:uid="{F5298999-4EB7-4AF2-A340-550C99477FE2}"/>
    <cellStyle name="Normal 6 225" xfId="7082" xr:uid="{35B014CF-1BE8-491F-8A75-2177E5179460}"/>
    <cellStyle name="Normal 6 226" xfId="7083" xr:uid="{83B7D0B7-662F-4F5B-A78D-6AC06CEE9646}"/>
    <cellStyle name="Normal 6 227" xfId="7084" xr:uid="{463AA130-2FDA-48A0-AF77-45022C735DBA}"/>
    <cellStyle name="Normal 6 228" xfId="7085" xr:uid="{DA4C5AB7-978A-4015-BBDA-7C21B369584D}"/>
    <cellStyle name="Normal 6 229" xfId="7086" xr:uid="{D23393CF-454E-4685-8D2F-287FF25DD284}"/>
    <cellStyle name="Normal 6 23" xfId="7087" xr:uid="{669B7F4E-B3C4-409C-97E4-F38A052026C3}"/>
    <cellStyle name="Normal 6 230" xfId="7088" xr:uid="{F67DAF0A-0AB2-44AE-8EF2-02C81CE2FDF3}"/>
    <cellStyle name="Normal 6 231" xfId="7089" xr:uid="{232B9DFD-59B5-4760-94A6-7C153809E602}"/>
    <cellStyle name="Normal 6 232" xfId="7090" xr:uid="{E5EA9DA2-326E-4620-B8EC-93B1E30F2DB6}"/>
    <cellStyle name="Normal 6 233" xfId="7091" xr:uid="{A65879D9-7E1D-4228-B625-D880118A96F8}"/>
    <cellStyle name="Normal 6 234" xfId="7092" xr:uid="{89F714A7-1FA6-40DC-9704-A777A274D82A}"/>
    <cellStyle name="Normal 6 235" xfId="7093" xr:uid="{2A987DE0-C3CA-44F8-8F45-6B1447E4D500}"/>
    <cellStyle name="Normal 6 236" xfId="7094" xr:uid="{70C5E0DF-AA81-46A2-8C40-111BEF8754B6}"/>
    <cellStyle name="Normal 6 237" xfId="7095" xr:uid="{6CE6C284-AC0D-48D7-BFC5-833CAA3C217C}"/>
    <cellStyle name="Normal 6 238" xfId="7096" xr:uid="{9CFADB3D-1383-474F-9AB6-89CF457FD3A7}"/>
    <cellStyle name="Normal 6 239" xfId="7097" xr:uid="{AA93A0E7-7838-49C3-ABEB-A866226115A5}"/>
    <cellStyle name="Normal 6 24" xfId="7098" xr:uid="{2FE63466-D2F5-4A8F-9865-179850B70F90}"/>
    <cellStyle name="Normal 6 240" xfId="7099" xr:uid="{77A7FC3F-E2B5-4036-8071-921F5A82E20B}"/>
    <cellStyle name="Normal 6 241" xfId="35" xr:uid="{03EBE6FC-F8B1-48EE-9CAD-79DD7CA6B7FF}"/>
    <cellStyle name="Normal 6 25" xfId="7100" xr:uid="{A6D29919-E0CA-4365-87FC-990D406E896C}"/>
    <cellStyle name="Normal 6 26" xfId="7101" xr:uid="{FC3ADE4F-2771-42A5-95AD-71182B17C39C}"/>
    <cellStyle name="Normal 6 27" xfId="7102" xr:uid="{E9B23B58-3FBE-46A2-BB81-98B315BEC36F}"/>
    <cellStyle name="Normal 6 28" xfId="7103" xr:uid="{D66DB42A-436F-47B2-B30C-3C435D31F032}"/>
    <cellStyle name="Normal 6 29" xfId="7104" xr:uid="{49A8547D-B22C-46E8-A668-36850010794F}"/>
    <cellStyle name="Normal 6 3" xfId="7105" xr:uid="{EEFD5FCD-0A7E-46CF-8A8B-5F8765F76C7B}"/>
    <cellStyle name="Normal 6 30" xfId="7106" xr:uid="{32EE69D8-2741-444C-A53E-FD495A37A495}"/>
    <cellStyle name="Normal 6 31" xfId="7107" xr:uid="{ABD381F1-2973-44A0-BF48-2A04FC2E1B09}"/>
    <cellStyle name="Normal 6 32" xfId="7108" xr:uid="{B7864F22-423B-431A-A117-31629044AF41}"/>
    <cellStyle name="Normal 6 33" xfId="7109" xr:uid="{A60B5E3D-201C-48CA-868B-84598F7E1873}"/>
    <cellStyle name="Normal 6 34" xfId="7110" xr:uid="{E59D5F8E-C2C5-49BF-B763-B8053988D22D}"/>
    <cellStyle name="Normal 6 35" xfId="7111" xr:uid="{DC240C5C-15FA-46C3-A469-A3A7A7571BFC}"/>
    <cellStyle name="Normal 6 36" xfId="7112" xr:uid="{6D2C1830-30A6-4DBD-93E0-2E89523A9405}"/>
    <cellStyle name="Normal 6 37" xfId="7113" xr:uid="{3F0D7CBF-C530-4C57-B183-1383153CA985}"/>
    <cellStyle name="Normal 6 38" xfId="7114" xr:uid="{0DA10350-4DE8-420D-ACDF-1F03666793E7}"/>
    <cellStyle name="Normal 6 39" xfId="7115" xr:uid="{B0EE0DB3-D4A7-4D75-BD4D-F069D340C6AE}"/>
    <cellStyle name="Normal 6 4" xfId="7116" xr:uid="{2299DA68-7F69-47C5-9B08-230D204F1997}"/>
    <cellStyle name="Normal 6 40" xfId="7117" xr:uid="{4DC184A9-F4FE-4377-A38D-6914F702F6AC}"/>
    <cellStyle name="Normal 6 41" xfId="7118" xr:uid="{C5533629-01A0-4F67-A496-0D8D7800CAC4}"/>
    <cellStyle name="Normal 6 42" xfId="7119" xr:uid="{227D1493-CDD1-4AE8-9A32-9A94A865C6B1}"/>
    <cellStyle name="Normal 6 43" xfId="7120" xr:uid="{60499A28-2087-49B5-9342-3F35CFE04113}"/>
    <cellStyle name="Normal 6 44" xfId="7121" xr:uid="{56F6AA07-B44D-47CE-B4D3-AF85BF4850E1}"/>
    <cellStyle name="Normal 6 45" xfId="7122" xr:uid="{157441E8-7D21-4165-B5AE-A69230F5FC43}"/>
    <cellStyle name="Normal 6 46" xfId="7123" xr:uid="{401AD63D-8DA3-4735-BE33-F6EC1E2EDDF1}"/>
    <cellStyle name="Normal 6 47" xfId="7124" xr:uid="{8E43FD61-EBDC-4E73-9551-958B6455199D}"/>
    <cellStyle name="Normal 6 48" xfId="7125" xr:uid="{A6C1A691-5525-443F-8CCE-237CB3E56A45}"/>
    <cellStyle name="Normal 6 49" xfId="7126" xr:uid="{556C3C00-06C2-4E37-9606-61CCDA7D5352}"/>
    <cellStyle name="Normal 6 5" xfId="7127" xr:uid="{DF519420-7B78-4DD4-8B4A-C050E1C5C865}"/>
    <cellStyle name="Normal 6 50" xfId="7128" xr:uid="{ACCBD461-9244-40F2-8E78-C589E6F704E4}"/>
    <cellStyle name="Normal 6 51" xfId="7129" xr:uid="{1C0CD5A0-B398-46FD-A333-05F3D945325F}"/>
    <cellStyle name="Normal 6 52" xfId="7130" xr:uid="{515CABA7-C553-4C1A-8788-AFA127CB9509}"/>
    <cellStyle name="Normal 6 53" xfId="7131" xr:uid="{2014AC88-4263-45A0-B09C-D674D5E190CD}"/>
    <cellStyle name="Normal 6 54" xfId="7132" xr:uid="{8C293F8B-F2D9-4782-A2C7-1E6DD3C6AECF}"/>
    <cellStyle name="Normal 6 55" xfId="7133" xr:uid="{39C7CE23-7D1A-41F9-9150-11A6905897E9}"/>
    <cellStyle name="Normal 6 56" xfId="7134" xr:uid="{582BD6FF-1C34-4BD0-A833-6537902493DE}"/>
    <cellStyle name="Normal 6 57" xfId="7135" xr:uid="{6186E894-366E-402C-939C-A4507798E6EF}"/>
    <cellStyle name="Normal 6 58" xfId="7136" xr:uid="{F2451A27-310F-4C6B-A169-520B6718238B}"/>
    <cellStyle name="Normal 6 59" xfId="7137" xr:uid="{840B4B4E-5FD4-40CD-B3DE-59E3379CEA6F}"/>
    <cellStyle name="Normal 6 6" xfId="7138" xr:uid="{10162643-E03D-4618-A7D9-7BCDE13CE11F}"/>
    <cellStyle name="Normal 6 60" xfId="7139" xr:uid="{6B3ABED9-1C99-45E5-BBB0-3B1A775B1C24}"/>
    <cellStyle name="Normal 6 61" xfId="7140" xr:uid="{B6286BF8-D45F-427F-AB07-9575982776DC}"/>
    <cellStyle name="Normal 6 62" xfId="7141" xr:uid="{DF9692E9-9CC4-4CBF-94EC-745A232201CA}"/>
    <cellStyle name="Normal 6 63" xfId="7142" xr:uid="{EB867D24-FE43-481D-902A-F9D7B19D1D3A}"/>
    <cellStyle name="Normal 6 64" xfId="7143" xr:uid="{3A6A4046-1F74-44F3-8850-4DE0B5EE1CA3}"/>
    <cellStyle name="Normal 6 65" xfId="7144" xr:uid="{265E527D-6CD7-44D5-BA96-CBE149CBF297}"/>
    <cellStyle name="Normal 6 66" xfId="7145" xr:uid="{97F2C956-C322-4FAE-A796-B5B51A425436}"/>
    <cellStyle name="Normal 6 67" xfId="7146" xr:uid="{37461A69-4730-4B1E-8649-57AF0BD83A0F}"/>
    <cellStyle name="Normal 6 68" xfId="7147" xr:uid="{AE79EA36-0DC1-4E74-9A50-9CA30CB3A65F}"/>
    <cellStyle name="Normal 6 69" xfId="7148" xr:uid="{B3B43159-110E-4AD7-9544-75CB5EE8945A}"/>
    <cellStyle name="Normal 6 7" xfId="7149" xr:uid="{788D5538-9D68-4ED3-BE15-72C40A798A37}"/>
    <cellStyle name="Normal 6 70" xfId="7150" xr:uid="{0460C967-3B27-40E1-A24D-4CFB9513862A}"/>
    <cellStyle name="Normal 6 71" xfId="7151" xr:uid="{7770FE56-BD02-4096-80BF-175351AD6EA4}"/>
    <cellStyle name="Normal 6 72" xfId="7152" xr:uid="{E49A2450-8B6C-484A-90F1-A912C220A787}"/>
    <cellStyle name="Normal 6 73" xfId="7153" xr:uid="{AF74F491-0102-4450-99CA-D9B74F64A793}"/>
    <cellStyle name="Normal 6 74" xfId="7154" xr:uid="{4725054E-AD5E-4B6B-A477-E9E44FED315D}"/>
    <cellStyle name="Normal 6 75" xfId="7155" xr:uid="{7BE33D87-DFFD-423A-9C5C-FB9549EC281B}"/>
    <cellStyle name="Normal 6 76" xfId="7156" xr:uid="{8E3F737B-7048-4B8B-81F5-C14F5D0EA6B9}"/>
    <cellStyle name="Normal 6 77" xfId="7157" xr:uid="{1E1160F8-082F-483B-8BC7-236A3FC7D45A}"/>
    <cellStyle name="Normal 6 78" xfId="7158" xr:uid="{F56F4BDF-7CB4-4A91-80BA-D3C9BA14A870}"/>
    <cellStyle name="Normal 6 79" xfId="7159" xr:uid="{B1678835-9E9A-45AA-89B6-94EF253B7727}"/>
    <cellStyle name="Normal 6 8" xfId="7160" xr:uid="{49947A67-1F1B-41D0-AA81-0F76D961722D}"/>
    <cellStyle name="Normal 6 80" xfId="7161" xr:uid="{E9238E6B-50D0-484A-85A6-AF6CFEA8E933}"/>
    <cellStyle name="Normal 6 81" xfId="7162" xr:uid="{586316F7-327E-4947-A82F-AE6DD3AB12A1}"/>
    <cellStyle name="Normal 6 82" xfId="7163" xr:uid="{8399A4D9-9ACC-4EF5-860E-766F772F3AF7}"/>
    <cellStyle name="Normal 6 83" xfId="7164" xr:uid="{2965232E-1759-4052-BAEE-73A1BA5187B1}"/>
    <cellStyle name="Normal 6 84" xfId="7165" xr:uid="{9CD397D9-BD0B-46C3-A1E0-01D6CB170905}"/>
    <cellStyle name="Normal 6 85" xfId="7166" xr:uid="{BA030509-4A48-48FE-8E74-E52BEB696546}"/>
    <cellStyle name="Normal 6 86" xfId="7167" xr:uid="{C3AF4466-0377-43DA-A7DA-BF0B1A41CBFD}"/>
    <cellStyle name="Normal 6 87" xfId="7168" xr:uid="{B707A9BE-065E-4680-BA5F-290F85B82EE5}"/>
    <cellStyle name="Normal 6 88" xfId="7169" xr:uid="{46AB0BB7-19E2-4D6D-BD1A-1DAC4D68C2BA}"/>
    <cellStyle name="Normal 6 89" xfId="7170" xr:uid="{1BF097B4-D39F-4159-B2D7-45225A79815A}"/>
    <cellStyle name="Normal 6 9" xfId="7171" xr:uid="{4187CB76-3382-44EA-A3F0-C1FAAF57C1EF}"/>
    <cellStyle name="Normal 6 90" xfId="7172" xr:uid="{BAF100F0-1DF4-4DF9-BB8F-1D8D940E1EC7}"/>
    <cellStyle name="Normal 6 91" xfId="7173" xr:uid="{76562934-B797-4649-A24F-1F2D801B7D46}"/>
    <cellStyle name="Normal 6 92" xfId="7174" xr:uid="{E693FF04-C4BA-4EA4-B97C-99825920C4DE}"/>
    <cellStyle name="Normal 6 93" xfId="7175" xr:uid="{5FCFAF4E-978E-4561-AD59-F8F3D971CF00}"/>
    <cellStyle name="Normal 6 94" xfId="7176" xr:uid="{28B37E68-43B2-4333-B97F-AAC5427D50FE}"/>
    <cellStyle name="Normal 6 95" xfId="7177" xr:uid="{240F245C-64CA-47A8-9169-76D5A381E5DA}"/>
    <cellStyle name="Normal 6 96" xfId="7178" xr:uid="{C0C542C6-6ABC-4B6A-B22E-E0B574576118}"/>
    <cellStyle name="Normal 6 97" xfId="7179" xr:uid="{8CA82E62-890F-459C-9EA6-38E1D5D10C09}"/>
    <cellStyle name="Normal 6 98" xfId="7180" xr:uid="{CC98E6B0-30AA-463F-8FF2-28988CEF2BFF}"/>
    <cellStyle name="Normal 6 99" xfId="7181" xr:uid="{35170F54-AD6F-46B3-A4B7-47981AD753AF}"/>
    <cellStyle name="Normal 60" xfId="7182" xr:uid="{522AC429-48FF-4948-846A-A7BEBE282A3E}"/>
    <cellStyle name="Normal 60 2" xfId="7183" xr:uid="{8CB5D1CF-2DB9-4E18-AC9F-A1BB086ED877}"/>
    <cellStyle name="Normal 61" xfId="7184" xr:uid="{B39489F0-F04E-4347-A67B-3290802A5ED6}"/>
    <cellStyle name="Normal 61 2" xfId="7185" xr:uid="{2D64A005-E6BA-416A-B41D-7F4E96A5DF38}"/>
    <cellStyle name="Normal 62" xfId="7186" xr:uid="{DC829D34-A11F-4E9F-A10F-5AA73D0D18C4}"/>
    <cellStyle name="Normal 62 2" xfId="7187" xr:uid="{E6071C79-D197-4BAE-93F7-F849BACED4D5}"/>
    <cellStyle name="Normal 63" xfId="7188" xr:uid="{CCD65E5B-8C48-441E-B7B0-7CF5977B973D}"/>
    <cellStyle name="Normal 63 10" xfId="7189" xr:uid="{F4AB938D-9038-4BF7-B7BA-BCE680177858}"/>
    <cellStyle name="Normal 63 11" xfId="7190" xr:uid="{117908C8-B45D-43C5-94F8-068F03E49C17}"/>
    <cellStyle name="Normal 63 2" xfId="7191" xr:uid="{A6E1478B-22CD-4970-B465-A67FF4CF8FFD}"/>
    <cellStyle name="Normal 63 2 2" xfId="7192" xr:uid="{1296A697-CAB3-47E9-99B6-46BC903C0DE9}"/>
    <cellStyle name="Normal 63 2 3" xfId="7193" xr:uid="{F24351A2-2CDF-48F4-AC78-E1D021024B13}"/>
    <cellStyle name="Normal 63 3" xfId="7194" xr:uid="{27999C59-63CA-4A0F-836B-8E965D32ED24}"/>
    <cellStyle name="Normal 63 4" xfId="7195" xr:uid="{9907D0CC-013C-4454-B7C7-A63FDD4AE5D5}"/>
    <cellStyle name="Normal 63 5" xfId="7196" xr:uid="{3EB5A1E1-8924-4B3C-BB21-C5465F347FC7}"/>
    <cellStyle name="Normal 63 6" xfId="7197" xr:uid="{3C45DC2C-57E5-4253-B111-0876F4F2FD73}"/>
    <cellStyle name="Normal 63 7" xfId="7198" xr:uid="{F058E5F4-E592-4AB6-B9B4-4245254C57B8}"/>
    <cellStyle name="Normal 63 8" xfId="7199" xr:uid="{33523B74-0962-49C3-8677-2F5660531E3C}"/>
    <cellStyle name="Normal 63 9" xfId="7200" xr:uid="{AC51B210-E59E-4769-8A0E-38D6FC25CE02}"/>
    <cellStyle name="Normal 64" xfId="7201" xr:uid="{63D350D6-393D-43E2-AE7A-D6804E079E6C}"/>
    <cellStyle name="Normal 64 10" xfId="7202" xr:uid="{1776789B-095D-4001-B27C-84D026D9DCE9}"/>
    <cellStyle name="Normal 64 11" xfId="7203" xr:uid="{1B57B9E6-9E61-41E1-AC1E-2A91D401BD54}"/>
    <cellStyle name="Normal 64 2" xfId="7204" xr:uid="{FEE4AAA0-F8AB-4F7C-8153-721BCD9AD8E5}"/>
    <cellStyle name="Normal 64 2 2" xfId="7205" xr:uid="{5D0F15AD-EA4C-4835-B071-6B62E8AC77C3}"/>
    <cellStyle name="Normal 64 2 3" xfId="7206" xr:uid="{A7CD09C2-80C6-493C-BE97-94EFB5DB3DCF}"/>
    <cellStyle name="Normal 64 3" xfId="7207" xr:uid="{FE99F8F1-D6E5-42E1-BBB2-CD5C98502399}"/>
    <cellStyle name="Normal 64 4" xfId="7208" xr:uid="{016A2102-0922-410F-BC8D-28B84B6808EC}"/>
    <cellStyle name="Normal 64 5" xfId="7209" xr:uid="{76CF9A33-FE23-4D89-B0D1-9D438CDE9A88}"/>
    <cellStyle name="Normal 64 6" xfId="7210" xr:uid="{D3C700EF-E059-4835-A763-9D4C39A20C73}"/>
    <cellStyle name="Normal 64 7" xfId="7211" xr:uid="{4C6C8435-6D56-4F93-9B78-A69BB5A08019}"/>
    <cellStyle name="Normal 64 8" xfId="7212" xr:uid="{59B32B11-CC6C-4CB4-A0D6-0810BEB7E7FF}"/>
    <cellStyle name="Normal 64 9" xfId="7213" xr:uid="{30405312-47F1-426D-928C-30F1103A082B}"/>
    <cellStyle name="Normal 65" xfId="7214" xr:uid="{162EE049-2429-45E3-B0A2-961CEB98F545}"/>
    <cellStyle name="Normal 65 2" xfId="7215" xr:uid="{A24DE1B2-B340-4E2B-8420-D91D3EC908AC}"/>
    <cellStyle name="Normal 66" xfId="7216" xr:uid="{A0ECE32B-1929-4BF4-A39C-4031F2A5383E}"/>
    <cellStyle name="Normal 66 2" xfId="7217" xr:uid="{3607B568-8BC6-4EED-B3CE-A0690106741C}"/>
    <cellStyle name="Normal 66 3" xfId="7218" xr:uid="{1D7C49F8-E14A-41A9-9490-6A736D4D6C8B}"/>
    <cellStyle name="Normal 66 4" xfId="7219" xr:uid="{E5686628-BE8E-498C-ABD8-F2647FA2184D}"/>
    <cellStyle name="Normal 67" xfId="7220" xr:uid="{A976D24E-A6EA-4187-8769-3A8B2AEED96B}"/>
    <cellStyle name="Normal 67 2" xfId="7221" xr:uid="{72699C41-EE33-410C-9763-CCB47D7C63C5}"/>
    <cellStyle name="Normal 67 2 2" xfId="7222" xr:uid="{E75E62CC-9438-47E0-BA32-721089A1F67A}"/>
    <cellStyle name="Normal 67 2 3" xfId="7223" xr:uid="{A80B4595-0F94-4118-A869-FFA2FF438907}"/>
    <cellStyle name="Normal 67 3" xfId="7224" xr:uid="{66B98B24-9ED4-4554-A4B1-9C854238D0A5}"/>
    <cellStyle name="Normal 67 3 2" xfId="7225" xr:uid="{DAE222D5-4AD4-4CF2-A1B2-F5428013976A}"/>
    <cellStyle name="Normal 67 4" xfId="7226" xr:uid="{0FF19F7C-0738-4BEE-9D6A-3A43889FEB2C}"/>
    <cellStyle name="Normal 67 4 2" xfId="7227" xr:uid="{42C799BB-28E8-40D8-AC17-F81C48C17D40}"/>
    <cellStyle name="Normal 67 5" xfId="7228" xr:uid="{B3ABE8CC-DDF8-4193-B855-C5D21730F653}"/>
    <cellStyle name="Normal 67 5 2" xfId="7229" xr:uid="{4A732C0E-5BBB-4E20-8A3F-EC2F3C6E6947}"/>
    <cellStyle name="Normal 67 6" xfId="7230" xr:uid="{0B4AB056-B1FE-4B26-A852-722BF6E82613}"/>
    <cellStyle name="Normal 67 6 2" xfId="7231" xr:uid="{6F62E679-D0EC-4F5B-BC64-FB65933B55CD}"/>
    <cellStyle name="Normal 67 7" xfId="7232" xr:uid="{072A2792-84F5-49C0-BD89-634EF39D2731}"/>
    <cellStyle name="Normal 67 8" xfId="7233" xr:uid="{7104D2DA-9EDC-40BD-BE55-08ECFC7B39A8}"/>
    <cellStyle name="Normal 67_2009 February" xfId="7234" xr:uid="{738FBB4E-08F1-48A2-A4F5-B55E80E8D57A}"/>
    <cellStyle name="Normal 68" xfId="7235" xr:uid="{B501D634-B655-47B4-939D-F1533D1C8DA7}"/>
    <cellStyle name="Normal 68 2" xfId="7236" xr:uid="{DCBCD4A4-EC05-4FAD-915C-9B394E04B9A8}"/>
    <cellStyle name="Normal 69" xfId="7237" xr:uid="{1996FEE1-48D8-4300-AC8F-36BE127CEA41}"/>
    <cellStyle name="Normal 69 2" xfId="7238" xr:uid="{0082A920-0E22-4046-A702-291865D872F9}"/>
    <cellStyle name="Normal 69 2 2" xfId="7239" xr:uid="{DF19366C-5CB6-42D6-88EF-70F0936D4F26}"/>
    <cellStyle name="Normal 69 3" xfId="7240" xr:uid="{EF6AF452-EE2A-4893-A994-78372254EE9F}"/>
    <cellStyle name="Normal 69 4" xfId="7241" xr:uid="{CA81ED97-E627-461A-88B1-EF9C204A39A2}"/>
    <cellStyle name="Normal 69 5" xfId="7242" xr:uid="{B86B41DC-C9F7-4E75-9C14-01B4CA1C3722}"/>
    <cellStyle name="Normal 7" xfId="13" xr:uid="{00000000-0005-0000-0000-00000D000000}"/>
    <cellStyle name="Normal 7 10" xfId="7243" xr:uid="{F3A488E3-BAC5-4757-876C-413112C486F6}"/>
    <cellStyle name="Normal 7 10 10" xfId="7244" xr:uid="{C53AF009-378B-415A-BF82-D471FE33C311}"/>
    <cellStyle name="Normal 7 10 11" xfId="7245" xr:uid="{2800A2C2-C1D5-4081-BDDA-2A9B1F080739}"/>
    <cellStyle name="Normal 7 10 12" xfId="7246" xr:uid="{FFDC0038-3E55-45FA-9097-E6EB9EA5BDDA}"/>
    <cellStyle name="Normal 7 10 13" xfId="7247" xr:uid="{C4E63DBB-5953-4D5B-9C27-A4B89B2A1F44}"/>
    <cellStyle name="Normal 7 10 14" xfId="7248" xr:uid="{BA942ACC-78DC-4B96-84EF-5A2A44FE2AEC}"/>
    <cellStyle name="Normal 7 10 15" xfId="7249" xr:uid="{77FC928B-A808-4686-A666-F98693FA314E}"/>
    <cellStyle name="Normal 7 10 16" xfId="7250" xr:uid="{06141468-EC21-4C66-A874-33BE3001951E}"/>
    <cellStyle name="Normal 7 10 17" xfId="7251" xr:uid="{53667829-FD41-475D-A4A5-8CAF4A99515B}"/>
    <cellStyle name="Normal 7 10 2" xfId="7252" xr:uid="{68A949D7-ED5A-46F3-BEFC-D72371E89633}"/>
    <cellStyle name="Normal 7 10 3" xfId="7253" xr:uid="{92D1954B-2481-4E01-B2FD-D352272D3262}"/>
    <cellStyle name="Normal 7 10 4" xfId="7254" xr:uid="{5159F4A1-32DA-4B1A-A671-AF3053FE1282}"/>
    <cellStyle name="Normal 7 10 5" xfId="7255" xr:uid="{2ECB81B2-AB2E-472B-94FF-2BAF6587D53E}"/>
    <cellStyle name="Normal 7 10 6" xfId="7256" xr:uid="{720B9B2F-0205-43D0-AC47-D70E8A53DB0E}"/>
    <cellStyle name="Normal 7 10 7" xfId="7257" xr:uid="{22BFEFCE-11FD-45C1-8BC4-90A17BBE18CA}"/>
    <cellStyle name="Normal 7 10 8" xfId="7258" xr:uid="{A47023BA-232A-44E4-8933-4C93E2BF813B}"/>
    <cellStyle name="Normal 7 10 9" xfId="7259" xr:uid="{C8A86F89-CB5C-4B9B-ABF4-16F955AE7D5C}"/>
    <cellStyle name="Normal 7 11" xfId="7260" xr:uid="{813ACB22-B551-4478-A210-0F84FCFF60F9}"/>
    <cellStyle name="Normal 7 12" xfId="7261" xr:uid="{C9E52305-9799-472E-B30D-6E53EE20A0A5}"/>
    <cellStyle name="Normal 7 13" xfId="7262" xr:uid="{DE61784C-B315-4146-8B9B-B693CA0859CB}"/>
    <cellStyle name="Normal 7 14" xfId="7263" xr:uid="{94476564-2380-439D-BE8B-79B356CC29FE}"/>
    <cellStyle name="Normal 7 15" xfId="7264" xr:uid="{B69327CB-5F20-4AC8-BAF5-2FC50367F698}"/>
    <cellStyle name="Normal 7 16" xfId="7265" xr:uid="{575113F7-2DEB-4AB1-803D-4F1BBB2E94FF}"/>
    <cellStyle name="Normal 7 17" xfId="7266" xr:uid="{EFF00133-2E12-491B-B028-443757DDB852}"/>
    <cellStyle name="Normal 7 18" xfId="7267" xr:uid="{63766442-60BC-4ADF-AF1B-748851FAB3E1}"/>
    <cellStyle name="Normal 7 19" xfId="7268" xr:uid="{B7999901-FAA2-45A8-8935-7DA66044BE5C}"/>
    <cellStyle name="Normal 7 2" xfId="7269" xr:uid="{1DC648F1-6DC5-416C-9C4A-73EDB8EA99F1}"/>
    <cellStyle name="Normal 7 2 10" xfId="7270" xr:uid="{A98A9C19-8149-40C6-909D-B895951F5ACF}"/>
    <cellStyle name="Normal 7 2 11" xfId="7271" xr:uid="{ABC4E19A-DB89-49AE-9C09-C6B1BDC83E33}"/>
    <cellStyle name="Normal 7 2 2" xfId="7272" xr:uid="{5E86C6F4-B75E-4185-814B-E44FFF090A8B}"/>
    <cellStyle name="Normal 7 2 3" xfId="7273" xr:uid="{6B5C8D8C-63DE-4ADE-B3B7-42A8C96391F8}"/>
    <cellStyle name="Normal 7 2 4" xfId="7274" xr:uid="{503DFB9A-D1B0-4439-8BA5-0BF329E5D58F}"/>
    <cellStyle name="Normal 7 2 5" xfId="7275" xr:uid="{A00B0C31-54F0-4FD0-9AB3-667077F12A57}"/>
    <cellStyle name="Normal 7 2 6" xfId="7276" xr:uid="{43A4D703-1D19-4E8F-AE08-09AEEA2EE96C}"/>
    <cellStyle name="Normal 7 2 7" xfId="7277" xr:uid="{485E2588-DACE-458C-8467-83F116DCF525}"/>
    <cellStyle name="Normal 7 2 8" xfId="7278" xr:uid="{67028B1E-37F7-425D-A226-3EB9EF942439}"/>
    <cellStyle name="Normal 7 2 9" xfId="7279" xr:uid="{7C76B73E-42F5-499F-A51B-8031EB65742F}"/>
    <cellStyle name="Normal 7 20" xfId="7280" xr:uid="{30C24087-C524-4934-BB0F-D0F63E39E781}"/>
    <cellStyle name="Normal 7 21" xfId="7281" xr:uid="{22BB93A1-6D4F-4D4D-BC4C-ED4E7730120C}"/>
    <cellStyle name="Normal 7 22" xfId="7282" xr:uid="{64EE2425-2E44-4B9B-97F3-16525DC546B8}"/>
    <cellStyle name="Normal 7 23" xfId="7283" xr:uid="{AAF92E9F-75D7-474C-AEBC-2317E3799D20}"/>
    <cellStyle name="Normal 7 24" xfId="7284" xr:uid="{9FD0A9B3-DC7F-476C-B117-B0C5F4D6457B}"/>
    <cellStyle name="Normal 7 25" xfId="7285" xr:uid="{210AC7CB-BC54-42C6-90F0-7C25FFBDDC83}"/>
    <cellStyle name="Normal 7 26" xfId="7286" xr:uid="{4BB6B49B-0C80-4BEC-A5BB-1A17B92A33D0}"/>
    <cellStyle name="Normal 7 27" xfId="7287" xr:uid="{5E9585BC-C5AE-46CC-8B70-F1E037ECBF46}"/>
    <cellStyle name="Normal 7 28" xfId="7288" xr:uid="{1F9EF000-1F9D-476D-98AE-E7DFF2B4BD86}"/>
    <cellStyle name="Normal 7 29" xfId="7289" xr:uid="{135021AB-3FCD-4A37-B96F-98BF243F9133}"/>
    <cellStyle name="Normal 7 3" xfId="7290" xr:uid="{F03971A6-6929-4940-9EEE-8F0B04CD397B}"/>
    <cellStyle name="Normal 7 3 2" xfId="7291" xr:uid="{5ADADD1E-DA3E-4DEA-912F-082AFFAF0854}"/>
    <cellStyle name="Normal 7 3 2 2" xfId="7292" xr:uid="{06991EF9-3A88-4F6F-A838-1D07D360F353}"/>
    <cellStyle name="Normal 7 3 2 3" xfId="7293" xr:uid="{3E361FFA-D567-4F2A-B627-7F48C659BAE4}"/>
    <cellStyle name="Normal 7 3 2 4" xfId="7294" xr:uid="{BF260A25-2C9A-415A-A4D8-59DA54BFD4B2}"/>
    <cellStyle name="Normal 7 3 2 5" xfId="7295" xr:uid="{26A73A33-F1B4-49BA-B6B1-A2AFBC447A1B}"/>
    <cellStyle name="Normal 7 3 2 6" xfId="7296" xr:uid="{6592E451-C44C-4FD4-BB70-991295D8EE6E}"/>
    <cellStyle name="Normal 7 3 2 7" xfId="7297" xr:uid="{26220464-93B9-4831-BF24-F4DC3D14F9F4}"/>
    <cellStyle name="Normal 7 3 2 8" xfId="7298" xr:uid="{DF034806-AB10-401F-A478-DB2345A32AE3}"/>
    <cellStyle name="Normal 7 3 2 9" xfId="7299" xr:uid="{AA2685B2-50E1-4E71-9136-CAA4771FC3A6}"/>
    <cellStyle name="Normal 7 3 3" xfId="7300" xr:uid="{8E9118B1-7435-46C0-8A9C-F86D1FB09CD4}"/>
    <cellStyle name="Normal 7 3 3 2" xfId="7301" xr:uid="{AF46EED5-4B55-4433-8214-01065030C9A1}"/>
    <cellStyle name="Normal 7 3 3 3" xfId="7302" xr:uid="{5DD76DFC-58CC-47E2-A041-22E49B1CBB60}"/>
    <cellStyle name="Normal 7 3 3 4" xfId="7303" xr:uid="{7D7AB798-E3C2-41EF-92C6-5A3394A67184}"/>
    <cellStyle name="Normal 7 3 3 5" xfId="7304" xr:uid="{90BCF0B4-FF69-40ED-A0C0-0D2816F99971}"/>
    <cellStyle name="Normal 7 3 3 6" xfId="7305" xr:uid="{F2DF2630-BBCA-435E-8228-A65A58E5BAEA}"/>
    <cellStyle name="Normal 7 3 3 7" xfId="7306" xr:uid="{6C14773B-046D-405E-8DE3-1CA9A4CCB241}"/>
    <cellStyle name="Normal 7 3 3 8" xfId="7307" xr:uid="{ECB06DE7-2129-4249-8E2E-0E07578793A8}"/>
    <cellStyle name="Normal 7 3 3 9" xfId="7308" xr:uid="{590AA7B0-65A7-429C-9771-3863C0CD667E}"/>
    <cellStyle name="Normal 7 3 4" xfId="7309" xr:uid="{11D9E171-0A95-4372-B6B1-07662BED0140}"/>
    <cellStyle name="Normal 7 3 4 2" xfId="7310" xr:uid="{82513BA3-068C-4F9F-8C62-F302E2CE6105}"/>
    <cellStyle name="Normal 7 3 4 3" xfId="7311" xr:uid="{834DB2EA-09A7-482E-9FAE-1DEEE09548A8}"/>
    <cellStyle name="Normal 7 3 4 4" xfId="7312" xr:uid="{C90BF16D-8B55-4EE2-AF17-80507099BB37}"/>
    <cellStyle name="Normal 7 3 4 5" xfId="7313" xr:uid="{B212630E-66A0-4424-A449-6BC2B0A3012F}"/>
    <cellStyle name="Normal 7 3 4 6" xfId="7314" xr:uid="{C0F57EE3-EBAF-4ADF-A5B4-37F10C0B3060}"/>
    <cellStyle name="Normal 7 3 4 7" xfId="7315" xr:uid="{0526BDA4-4FD4-4589-91EC-B39E5B6C066F}"/>
    <cellStyle name="Normal 7 3 4 8" xfId="7316" xr:uid="{41B12D7F-8B76-4CFC-9856-2163AA8B8B1F}"/>
    <cellStyle name="Normal 7 3 4 9" xfId="7317" xr:uid="{A44CB254-009C-4C14-B550-33BEFA269552}"/>
    <cellStyle name="Normal 7 3 5" xfId="7318" xr:uid="{934BE4AD-E7BC-4E15-AD03-402712B43588}"/>
    <cellStyle name="Normal 7 3 5 2" xfId="7319" xr:uid="{2C69086F-C5B1-4154-926D-476DE007DB2C}"/>
    <cellStyle name="Normal 7 3 5 3" xfId="7320" xr:uid="{6C10B36E-CE8D-4C61-B87B-7B863770697C}"/>
    <cellStyle name="Normal 7 3 5 4" xfId="7321" xr:uid="{CA1B351E-655E-4CB7-9497-8891BC41CA03}"/>
    <cellStyle name="Normal 7 3 5 5" xfId="7322" xr:uid="{0F57F954-E05F-4222-B523-567040F4F9EC}"/>
    <cellStyle name="Normal 7 3 5 6" xfId="7323" xr:uid="{E17AA9B5-2046-4503-AD6A-D143AF27B6A6}"/>
    <cellStyle name="Normal 7 3 5 7" xfId="7324" xr:uid="{EC18D58B-C5B8-404A-94C8-F2BCE701DFE9}"/>
    <cellStyle name="Normal 7 3 5 8" xfId="7325" xr:uid="{514DC64E-E918-4FF8-A01A-6413EAD2E815}"/>
    <cellStyle name="Normal 7 3 5 9" xfId="7326" xr:uid="{A19D75DA-1709-4650-A7FD-8031B5E89F5A}"/>
    <cellStyle name="Normal 7 3 6" xfId="7327" xr:uid="{3EB7DD45-C7BF-4DEE-A0B6-65CC10E1EC98}"/>
    <cellStyle name="Normal 7 3 6 2" xfId="7328" xr:uid="{E183F2C2-9922-430F-BB0B-A4E0EA8D739A}"/>
    <cellStyle name="Normal 7 3 6 3" xfId="7329" xr:uid="{ED1704C3-747E-43DD-B4F8-AC463B96C7B7}"/>
    <cellStyle name="Normal 7 3 6 4" xfId="7330" xr:uid="{E9C9A1A2-9C7F-4F61-A9DA-D9D9C15021CA}"/>
    <cellStyle name="Normal 7 3 6 5" xfId="7331" xr:uid="{193090D0-6418-4E51-88F1-2EC07405C9A2}"/>
    <cellStyle name="Normal 7 3 6 6" xfId="7332" xr:uid="{BE7242B2-6D1D-489F-B899-E69F204B8184}"/>
    <cellStyle name="Normal 7 3 6 7" xfId="7333" xr:uid="{8E1766FE-965E-48B8-BCE9-A77D207DB01D}"/>
    <cellStyle name="Normal 7 3 6 8" xfId="7334" xr:uid="{296AA21F-198A-4293-BDC0-1A0779EFC837}"/>
    <cellStyle name="Normal 7 3 6 9" xfId="7335" xr:uid="{09DBCD76-6F40-4CE9-A069-D8AD4E5BB76C}"/>
    <cellStyle name="Normal 7 3 7" xfId="7336" xr:uid="{361D1F1F-85A3-46A5-9738-1FBF5F3DA187}"/>
    <cellStyle name="Normal 7 3 7 2" xfId="7337" xr:uid="{41A36731-F158-47CB-AE43-008EF36952BA}"/>
    <cellStyle name="Normal 7 3 7 3" xfId="7338" xr:uid="{5FD73E63-073E-4754-AA4C-BBB95F93D173}"/>
    <cellStyle name="Normal 7 3 7 4" xfId="7339" xr:uid="{98A357E0-D925-42DC-9A77-C4A47479F891}"/>
    <cellStyle name="Normal 7 3 7 5" xfId="7340" xr:uid="{D6CCF54A-08FA-4E4D-A785-97C710531D78}"/>
    <cellStyle name="Normal 7 3 7 6" xfId="7341" xr:uid="{E6BD1039-A6DB-4A08-A0AD-38F2C1F1F4ED}"/>
    <cellStyle name="Normal 7 3 7 7" xfId="7342" xr:uid="{9B99242B-F5CD-4D6C-8A1C-EF393454BC80}"/>
    <cellStyle name="Normal 7 3 7 8" xfId="7343" xr:uid="{25EAF1B3-A2A8-403F-8138-BEB5868EDD0A}"/>
    <cellStyle name="Normal 7 3 7 9" xfId="7344" xr:uid="{D766F5E0-BF92-4D39-B10F-BE131EF05938}"/>
    <cellStyle name="Normal 7 30" xfId="7345" xr:uid="{11DAC49E-8D98-41CA-8070-5B3CA81855D2}"/>
    <cellStyle name="Normal 7 31" xfId="7346" xr:uid="{D551C42E-7F83-4B81-8D20-AD43F674D0B3}"/>
    <cellStyle name="Normal 7 32" xfId="7347" xr:uid="{E62C97F7-FBDE-4D68-A98C-D9B0C1099249}"/>
    <cellStyle name="Normal 7 33" xfId="7348" xr:uid="{3F731037-B8CB-46C2-A68D-E96B0606EDA5}"/>
    <cellStyle name="Normal 7 34" xfId="7349" xr:uid="{A6C5E1A2-3C0E-4D67-8237-EC9C65A455C4}"/>
    <cellStyle name="Normal 7 34 2" xfId="8174" xr:uid="{68E54B3F-4422-4020-9D64-47FFC590E1D0}"/>
    <cellStyle name="Normal 7 34 3" xfId="8349" xr:uid="{8E04803E-0456-469A-837F-26275303B839}"/>
    <cellStyle name="Normal 7 35" xfId="7350" xr:uid="{A118E20B-EC57-47D2-8B18-D01DF6125D91}"/>
    <cellStyle name="Normal 7 4" xfId="7351" xr:uid="{53C888F8-45AC-4B08-8E03-65C46135A733}"/>
    <cellStyle name="Normal 7 4 10" xfId="7352" xr:uid="{6D0E79B3-2507-4109-82FD-F45AB48D6482}"/>
    <cellStyle name="Normal 7 4 11" xfId="7353" xr:uid="{F4830315-60B3-48B7-B71E-E6DAE538DE67}"/>
    <cellStyle name="Normal 7 4 12" xfId="7354" xr:uid="{70DD2321-DEFC-4AAD-ACDE-93F6ABA2F06A}"/>
    <cellStyle name="Normal 7 4 13" xfId="7355" xr:uid="{850FEF21-BBCC-4178-946B-4611AE623025}"/>
    <cellStyle name="Normal 7 4 14" xfId="7356" xr:uid="{68F38570-C1E9-4586-A97B-C98FAFA60E7E}"/>
    <cellStyle name="Normal 7 4 15" xfId="7357" xr:uid="{EADA9479-4BC2-4966-B008-28B07B8D0289}"/>
    <cellStyle name="Normal 7 4 16" xfId="7358" xr:uid="{7DA1921D-0D9B-4229-B0E6-269CC6F91CE2}"/>
    <cellStyle name="Normal 7 4 17" xfId="7359" xr:uid="{6D129247-F488-4C1A-9972-244FEA0CB17D}"/>
    <cellStyle name="Normal 7 4 2" xfId="7360" xr:uid="{1EC85D9E-F100-4C3C-BEFB-E9CB7C037CC8}"/>
    <cellStyle name="Normal 7 4 3" xfId="7361" xr:uid="{19962EF6-5F46-4BCF-B2E7-EA5F8DADADEB}"/>
    <cellStyle name="Normal 7 4 4" xfId="7362" xr:uid="{8637516B-3563-4D3D-9880-8213171A2C8A}"/>
    <cellStyle name="Normal 7 4 5" xfId="7363" xr:uid="{0CFE1493-D88E-4F68-99F9-DC493C5A5E8B}"/>
    <cellStyle name="Normal 7 4 6" xfId="7364" xr:uid="{BBF572A8-896B-42EB-9129-8F62FAF091FD}"/>
    <cellStyle name="Normal 7 4 7" xfId="7365" xr:uid="{96F4B759-F1DA-485F-969E-0028104CF1D2}"/>
    <cellStyle name="Normal 7 4 8" xfId="7366" xr:uid="{F19F07BE-E49E-4A4E-A150-478DBB16A979}"/>
    <cellStyle name="Normal 7 4 9" xfId="7367" xr:uid="{12E36A74-FFC6-4911-B417-52D8639223C0}"/>
    <cellStyle name="Normal 7 5" xfId="7368" xr:uid="{90C32AC5-5265-4CA3-B9A6-9B68CBD04990}"/>
    <cellStyle name="Normal 7 5 10" xfId="7369" xr:uid="{CF865259-E0BA-4BC2-B092-B4414B72E1A3}"/>
    <cellStyle name="Normal 7 5 11" xfId="7370" xr:uid="{8232C6F5-BC8A-4D7A-B2E6-4C2F3A535860}"/>
    <cellStyle name="Normal 7 5 12" xfId="7371" xr:uid="{03085938-17FF-497B-8824-E585D0D90973}"/>
    <cellStyle name="Normal 7 5 13" xfId="7372" xr:uid="{82C4D49A-E384-40F3-8EEF-123FED2CC843}"/>
    <cellStyle name="Normal 7 5 14" xfId="7373" xr:uid="{1CD52FFB-29AC-4964-BC36-06504999313B}"/>
    <cellStyle name="Normal 7 5 15" xfId="7374" xr:uid="{FB94E6A2-913D-42BD-9D44-1CEAC8A4A7C2}"/>
    <cellStyle name="Normal 7 5 16" xfId="7375" xr:uid="{622063A0-4C88-443C-8927-C9B72E1AA7DC}"/>
    <cellStyle name="Normal 7 5 17" xfId="7376" xr:uid="{6DBAC7D6-D093-47CB-A0E4-70B3D4899BE4}"/>
    <cellStyle name="Normal 7 5 2" xfId="7377" xr:uid="{917C48BA-3D79-49B1-8ADE-1D3464D6A324}"/>
    <cellStyle name="Normal 7 5 3" xfId="7378" xr:uid="{A9E36904-B3CC-4251-96E4-1419E6AF6F11}"/>
    <cellStyle name="Normal 7 5 4" xfId="7379" xr:uid="{4552233C-0E0A-45F8-A456-C45F105F2CFA}"/>
    <cellStyle name="Normal 7 5 5" xfId="7380" xr:uid="{F93680B3-E557-4438-8AE9-8372B6ED1DB9}"/>
    <cellStyle name="Normal 7 5 6" xfId="7381" xr:uid="{50D64049-CC5E-43FF-A601-4C96C659CDA0}"/>
    <cellStyle name="Normal 7 5 7" xfId="7382" xr:uid="{620D02FC-AA30-4B0C-88D3-CAAE075AF56F}"/>
    <cellStyle name="Normal 7 5 8" xfId="7383" xr:uid="{F3DE86B4-E5E0-4C0E-84F3-9F0605796818}"/>
    <cellStyle name="Normal 7 5 9" xfId="7384" xr:uid="{BF2993D1-0721-4F50-8653-990CF1BF3AF0}"/>
    <cellStyle name="Normal 7 6" xfId="7385" xr:uid="{02A4CFBB-28BB-4E96-ACAB-A259B4B52BDC}"/>
    <cellStyle name="Normal 7 6 10" xfId="7386" xr:uid="{58FC8020-9CE2-4B24-85E5-4D612CC7C5DA}"/>
    <cellStyle name="Normal 7 6 11" xfId="7387" xr:uid="{A4FA2654-A0FD-43D6-AC86-4E0B22CA9EC6}"/>
    <cellStyle name="Normal 7 6 12" xfId="7388" xr:uid="{364EE38A-3E50-407D-BF66-3F93E9CA5982}"/>
    <cellStyle name="Normal 7 6 13" xfId="7389" xr:uid="{2EAB986C-DD61-4571-803D-B5C381870A9A}"/>
    <cellStyle name="Normal 7 6 14" xfId="7390" xr:uid="{5E1BD807-62E9-496D-BEE9-FFF1B96D4045}"/>
    <cellStyle name="Normal 7 6 15" xfId="7391" xr:uid="{D1EF9780-31A1-4C63-826B-867C024F078E}"/>
    <cellStyle name="Normal 7 6 16" xfId="7392" xr:uid="{2FC14B9D-0A0A-4A78-9C77-B5D4391E9C80}"/>
    <cellStyle name="Normal 7 6 17" xfId="7393" xr:uid="{E22BC2D6-88A7-4728-96D7-BE97BCF83443}"/>
    <cellStyle name="Normal 7 6 2" xfId="7394" xr:uid="{4839EEC6-3811-47C5-A4D1-DF2B71B5D6A0}"/>
    <cellStyle name="Normal 7 6 3" xfId="7395" xr:uid="{FC0636C4-59BB-40C4-B324-9715F054F244}"/>
    <cellStyle name="Normal 7 6 4" xfId="7396" xr:uid="{A43461E9-7CB4-4C31-9733-5EC0EB51CCAE}"/>
    <cellStyle name="Normal 7 6 5" xfId="7397" xr:uid="{9BCEE5B8-6E23-4F4B-82AA-8EF36857ADCC}"/>
    <cellStyle name="Normal 7 6 6" xfId="7398" xr:uid="{516094DE-EF9E-4B9F-9855-CE8F8AFB0DE5}"/>
    <cellStyle name="Normal 7 6 7" xfId="7399" xr:uid="{ED7BB8CE-D432-4476-BA7B-840BD7A774B2}"/>
    <cellStyle name="Normal 7 6 8" xfId="7400" xr:uid="{365933AC-78C5-4AF1-8663-ED5F45AF147B}"/>
    <cellStyle name="Normal 7 6 9" xfId="7401" xr:uid="{780C4A51-369A-4DD9-8EE8-1B66999D71AC}"/>
    <cellStyle name="Normal 7 7" xfId="7402" xr:uid="{C22B450C-DCAA-49AE-BF3A-4EB609E966CF}"/>
    <cellStyle name="Normal 7 7 10" xfId="7403" xr:uid="{30ED68D5-B2B5-4E18-9158-FA5E1E33312A}"/>
    <cellStyle name="Normal 7 7 11" xfId="7404" xr:uid="{BF55E116-E0BD-4B8A-A855-3E48CDD0CD10}"/>
    <cellStyle name="Normal 7 7 12" xfId="7405" xr:uid="{AB814A1C-060C-4D99-8AE9-C5D4CF2875C4}"/>
    <cellStyle name="Normal 7 7 13" xfId="7406" xr:uid="{913292FC-6C45-4DB7-8613-ED25ECA3C090}"/>
    <cellStyle name="Normal 7 7 14" xfId="7407" xr:uid="{6BCDE4DF-FB58-45ED-B490-73753BBD36C9}"/>
    <cellStyle name="Normal 7 7 15" xfId="7408" xr:uid="{4859EC62-8178-422F-A5CE-CB2D9CD6570A}"/>
    <cellStyle name="Normal 7 7 16" xfId="7409" xr:uid="{A837F8DC-7AC5-4F4F-B232-451F25163F27}"/>
    <cellStyle name="Normal 7 7 17" xfId="7410" xr:uid="{AAE3D86E-0CD3-45A6-87AE-37D2278BDC62}"/>
    <cellStyle name="Normal 7 7 2" xfId="7411" xr:uid="{F74CDA66-018A-4A4C-9724-F0ADCE4A7B7F}"/>
    <cellStyle name="Normal 7 7 3" xfId="7412" xr:uid="{139D9892-BD14-4761-BCBD-7CD525D76779}"/>
    <cellStyle name="Normal 7 7 4" xfId="7413" xr:uid="{2A3BF439-2BDC-4BFF-9FC2-B81FB55BDDE8}"/>
    <cellStyle name="Normal 7 7 5" xfId="7414" xr:uid="{92543E18-9A63-47A1-BAB8-893743DE5E23}"/>
    <cellStyle name="Normal 7 7 6" xfId="7415" xr:uid="{D77DB074-2ED3-4C15-9724-7D6480BA90D5}"/>
    <cellStyle name="Normal 7 7 7" xfId="7416" xr:uid="{72D6C8D7-B303-4D08-A242-9EB539DB4899}"/>
    <cellStyle name="Normal 7 7 8" xfId="7417" xr:uid="{781DBC6A-A2FE-4DD0-991A-A5B81AB533E7}"/>
    <cellStyle name="Normal 7 7 9" xfId="7418" xr:uid="{E421B209-C621-4458-8C8A-981C781866D1}"/>
    <cellStyle name="Normal 7 8" xfId="7419" xr:uid="{82448A91-95FF-4711-853B-00E7141F4856}"/>
    <cellStyle name="Normal 7 8 10" xfId="7420" xr:uid="{C7799C59-C7C2-4544-A49C-0A65A794D691}"/>
    <cellStyle name="Normal 7 8 11" xfId="7421" xr:uid="{FF5A963B-5A66-4C09-8CFC-14A2D7BC35DC}"/>
    <cellStyle name="Normal 7 8 12" xfId="7422" xr:uid="{09DBA376-AD19-47FC-A8F1-36CA2DCF132C}"/>
    <cellStyle name="Normal 7 8 13" xfId="7423" xr:uid="{FF59FDC4-12D5-4111-9906-8AD8F96C9FAC}"/>
    <cellStyle name="Normal 7 8 14" xfId="7424" xr:uid="{999BD621-0D87-4DB2-9AE6-E98DFF8AA524}"/>
    <cellStyle name="Normal 7 8 15" xfId="7425" xr:uid="{B70D9963-1B29-438A-BF43-FA3D886BF75C}"/>
    <cellStyle name="Normal 7 8 16" xfId="7426" xr:uid="{88F282B4-F255-4EE2-ACBD-D497FA6CAED4}"/>
    <cellStyle name="Normal 7 8 17" xfId="7427" xr:uid="{B10F024E-265F-4C44-9583-471EFBB7EB66}"/>
    <cellStyle name="Normal 7 8 2" xfId="7428" xr:uid="{7AC11155-EDC7-46EE-9129-A77B19E54149}"/>
    <cellStyle name="Normal 7 8 3" xfId="7429" xr:uid="{5A233F6C-61BB-4CF5-BE54-50BF20FA47CD}"/>
    <cellStyle name="Normal 7 8 4" xfId="7430" xr:uid="{C1860854-1F4C-437E-A31A-C8BF4DCF4287}"/>
    <cellStyle name="Normal 7 8 5" xfId="7431" xr:uid="{E7F371E3-21A6-4D05-BBCD-C4ADD2850900}"/>
    <cellStyle name="Normal 7 8 6" xfId="7432" xr:uid="{DC952DFA-970F-4FC2-878F-C82F9482F263}"/>
    <cellStyle name="Normal 7 8 7" xfId="7433" xr:uid="{6BE048C0-F4DD-4B72-BDA4-5BA70B421787}"/>
    <cellStyle name="Normal 7 8 8" xfId="7434" xr:uid="{27CFBD6C-9A33-4324-8E6F-6D52D4AE9C77}"/>
    <cellStyle name="Normal 7 8 9" xfId="7435" xr:uid="{F786DAC9-B9E5-4B85-BE3A-19A4A3E7F291}"/>
    <cellStyle name="Normal 7 9" xfId="7436" xr:uid="{A83333C3-226C-42A5-BEF3-CDEEC65EE6FC}"/>
    <cellStyle name="Normal 7 9 10" xfId="7437" xr:uid="{AFCDFBC7-DE0A-4F5C-B707-0BEEFB2425F2}"/>
    <cellStyle name="Normal 7 9 11" xfId="7438" xr:uid="{17793760-786D-4E6B-ACE1-5BB7152BAC9B}"/>
    <cellStyle name="Normal 7 9 12" xfId="7439" xr:uid="{DCAE8025-20F2-4FBD-A437-E8E57F5B89BA}"/>
    <cellStyle name="Normal 7 9 13" xfId="7440" xr:uid="{21688247-7AC6-4A40-96F0-F10C5EEF2A8C}"/>
    <cellStyle name="Normal 7 9 14" xfId="7441" xr:uid="{F6845939-02C3-4C9E-8143-0BC82563202E}"/>
    <cellStyle name="Normal 7 9 15" xfId="7442" xr:uid="{8A115188-F877-425E-B48A-44A5C64490D2}"/>
    <cellStyle name="Normal 7 9 16" xfId="7443" xr:uid="{255567D1-009C-4283-B555-B1AC3BDD5B56}"/>
    <cellStyle name="Normal 7 9 17" xfId="7444" xr:uid="{5CE66045-F4E9-436F-80C8-3C700C853118}"/>
    <cellStyle name="Normal 7 9 2" xfId="7445" xr:uid="{1FA1674E-C7CE-4D42-9D67-28BF09E0AC3F}"/>
    <cellStyle name="Normal 7 9 3" xfId="7446" xr:uid="{503EB69E-09D4-4E0D-AA6B-D08492D752CD}"/>
    <cellStyle name="Normal 7 9 4" xfId="7447" xr:uid="{6CFC5399-1B4C-4F72-8C29-966916BA0E2D}"/>
    <cellStyle name="Normal 7 9 5" xfId="7448" xr:uid="{8D3EBD7E-279A-4D97-92F8-AAD89F787483}"/>
    <cellStyle name="Normal 7 9 6" xfId="7449" xr:uid="{94F06C23-1AFD-4B8D-AE27-CED61F7460AD}"/>
    <cellStyle name="Normal 7 9 7" xfId="7450" xr:uid="{B7FDFDF5-7EF7-4D47-86BD-9C51F4ADD4E3}"/>
    <cellStyle name="Normal 7 9 8" xfId="7451" xr:uid="{1413CFB6-43F1-41C9-9FB8-0D3000DFF6A7}"/>
    <cellStyle name="Normal 7 9 9" xfId="7452" xr:uid="{BA07589C-8F2D-4D72-9633-50ECADD676AE}"/>
    <cellStyle name="Normal 70" xfId="7453" xr:uid="{A5E8C35A-6823-42A4-A452-79F24A4EDDE6}"/>
    <cellStyle name="Normal 70 2" xfId="7454" xr:uid="{D79949BF-09EE-46B0-867F-04F39A6686B7}"/>
    <cellStyle name="Normal 70 3" xfId="7455" xr:uid="{B59430F8-1E50-4B0E-9A29-E5C64BABDE01}"/>
    <cellStyle name="Normal 70 4" xfId="7456" xr:uid="{131BC71C-D9D1-4E46-AAEA-A584CBA99E4B}"/>
    <cellStyle name="Normal 71" xfId="7457" xr:uid="{2F9DB281-2CA5-4BA7-BF2A-C554F3552867}"/>
    <cellStyle name="Normal 71 2" xfId="7458" xr:uid="{82D11471-B050-4DE8-B708-851CEAA2059E}"/>
    <cellStyle name="Normal 71 3" xfId="7459" xr:uid="{97BFA9FA-8F11-4BE0-A95B-09F43EA3C5E2}"/>
    <cellStyle name="Normal 72" xfId="7460" xr:uid="{53750CEB-D302-467B-97B2-1A5906960482}"/>
    <cellStyle name="Normal 72 2" xfId="7461" xr:uid="{2C3D3008-6ECB-4138-BE7C-0566B578A17E}"/>
    <cellStyle name="Normal 72 3" xfId="7462" xr:uid="{704328BC-C128-41F5-BC26-8B84B90F25C4}"/>
    <cellStyle name="Normal 72 4" xfId="7463" xr:uid="{E975112B-EEE9-40E5-A7BE-D7C66C54ADB0}"/>
    <cellStyle name="Normal 73" xfId="7464" xr:uid="{9D05048B-FB9E-4C44-BA1D-AE98A6660E46}"/>
    <cellStyle name="Normal 73 2" xfId="7465" xr:uid="{678B08FA-5577-4187-911D-15991F940494}"/>
    <cellStyle name="Normal 74" xfId="7466" xr:uid="{305A5160-F0D4-485F-964C-48882AF81291}"/>
    <cellStyle name="Normal 74 2" xfId="7467" xr:uid="{7A8ABAAB-EBA0-47ED-AFDD-44D7CA573176}"/>
    <cellStyle name="Normal 75" xfId="7468" xr:uid="{2808B5BA-AB16-489E-AAA6-DB24EFA0FA67}"/>
    <cellStyle name="Normal 75 2" xfId="7469" xr:uid="{FBF42FB0-BE88-43B7-ABE4-2411B7BEA375}"/>
    <cellStyle name="Normal 76" xfId="7470" xr:uid="{1CFF4A35-9891-4B39-BC00-1DB8CCB17F1D}"/>
    <cellStyle name="Normal 76 2" xfId="7471" xr:uid="{B26E5840-75C5-4666-A650-B1EEE6AB26BD}"/>
    <cellStyle name="Normal 77" xfId="7472" xr:uid="{58895EFC-4D49-47E9-9763-2D017D7F0E0F}"/>
    <cellStyle name="Normal 77 2" xfId="7473" xr:uid="{41A1BB04-E26A-4AD0-AED3-4C7795633BBC}"/>
    <cellStyle name="Normal 78" xfId="7474" xr:uid="{56213A02-E19E-42F1-812B-03289FC72BC5}"/>
    <cellStyle name="Normal 78 2" xfId="7475" xr:uid="{9ED010F8-AE69-4ADA-A9C5-0171F6B8DBAB}"/>
    <cellStyle name="Normal 79" xfId="7476" xr:uid="{C6781E3D-CA76-46ED-8268-A42A0098F896}"/>
    <cellStyle name="Normal 79 2" xfId="7477" xr:uid="{2E8CA947-80A6-4007-BA6C-588CF4266C00}"/>
    <cellStyle name="Normal 8" xfId="5" xr:uid="{00000000-0005-0000-0000-00000E000000}"/>
    <cellStyle name="Normal 8 10" xfId="7479" xr:uid="{D8A36042-FE0F-4090-9647-53BC0CB001F4}"/>
    <cellStyle name="Normal 8 11" xfId="7480" xr:uid="{317DC44C-E68C-4A41-BB1F-AA71405BE7CE}"/>
    <cellStyle name="Normal 8 12" xfId="7481" xr:uid="{5A23E61A-0F73-41FE-9751-D2B243D41403}"/>
    <cellStyle name="Normal 8 13" xfId="7482" xr:uid="{3A5C1AE1-68D5-4C17-9924-E5E4F8D4C047}"/>
    <cellStyle name="Normal 8 14" xfId="7483" xr:uid="{C599B216-6983-4E20-809C-F18B23858E39}"/>
    <cellStyle name="Normal 8 15" xfId="7484" xr:uid="{F3D7F01B-0649-480E-A4DD-6AAED2926DDD}"/>
    <cellStyle name="Normal 8 16" xfId="7485" xr:uid="{B7229818-9A2C-483F-8409-F696B8CD7EDE}"/>
    <cellStyle name="Normal 8 17" xfId="7486" xr:uid="{76BABE68-06C4-477A-90CD-003880B86AF5}"/>
    <cellStyle name="Normal 8 18" xfId="7487" xr:uid="{C3C91C4B-C783-4ACB-8441-70CCBDA2EECB}"/>
    <cellStyle name="Normal 8 19" xfId="7488" xr:uid="{6C680B49-ED72-42FF-9406-EE37DEB7D5AC}"/>
    <cellStyle name="Normal 8 2" xfId="7489" xr:uid="{DF57262D-0B18-40F9-AA5D-06CBCEABC33A}"/>
    <cellStyle name="Normal 8 2 2" xfId="7490" xr:uid="{3AF3CE5D-DA7B-47DE-B2F5-56347908A1A2}"/>
    <cellStyle name="Normal 8 2 3" xfId="7491" xr:uid="{BCBCEABB-5F55-406C-8F99-239616878442}"/>
    <cellStyle name="Normal 8 2 4" xfId="7492" xr:uid="{59F58296-3E12-4C9E-9DBF-DD40F314B2C8}"/>
    <cellStyle name="Normal 8 2 5" xfId="7493" xr:uid="{59F4B263-9A8E-42E1-8CB1-0E49206D548D}"/>
    <cellStyle name="Normal 8 2 6" xfId="7494" xr:uid="{8F69DCD5-E075-460C-9D2D-FBC008120C68}"/>
    <cellStyle name="Normal 8 2 7" xfId="7495" xr:uid="{5FC4450D-2B14-4DF8-97E4-FFE8C4EA9ADF}"/>
    <cellStyle name="Normal 8 2 8" xfId="7496" xr:uid="{06C85B16-0AFC-41A0-82D1-C221E7F4BA84}"/>
    <cellStyle name="Normal 8 2 9" xfId="7497" xr:uid="{1C03C4F9-1F40-404B-B75E-7666A2BEE8C9}"/>
    <cellStyle name="Normal 8 20" xfId="7498" xr:uid="{7CBBD4A6-40FE-4565-B445-F6AAD6F1265E}"/>
    <cellStyle name="Normal 8 21" xfId="7499" xr:uid="{A086D8BE-DBBF-4CD2-BAF1-E63D84062BB6}"/>
    <cellStyle name="Normal 8 22" xfId="7500" xr:uid="{789753ED-F116-4B6F-B3E9-038C4421DA97}"/>
    <cellStyle name="Normal 8 23" xfId="7501" xr:uid="{C5B4244A-C88A-4721-AACC-5BFDDA1D81A4}"/>
    <cellStyle name="Normal 8 24" xfId="7502" xr:uid="{742A1685-C229-45CF-8484-F1B202607277}"/>
    <cellStyle name="Normal 8 25" xfId="7503" xr:uid="{BBCE1A0D-CB11-426B-9BCE-A0E434A5ADF2}"/>
    <cellStyle name="Normal 8 26" xfId="7504" xr:uid="{8CAB045C-9A75-4349-B33B-C239334CF271}"/>
    <cellStyle name="Normal 8 27" xfId="7505" xr:uid="{CE466325-CF79-43B8-978B-33C968B93B1C}"/>
    <cellStyle name="Normal 8 28" xfId="7478" xr:uid="{BDDFA8D3-3F9F-4BA1-9BAA-9DBCD65F3F4E}"/>
    <cellStyle name="Normal 8 28 2" xfId="8175" xr:uid="{F709E28B-F36A-4B32-A8FF-5E092674A756}"/>
    <cellStyle name="Normal 8 28 3" xfId="8350" xr:uid="{E9FBB72E-ED7C-4933-B4E0-57CC7F4CA1BB}"/>
    <cellStyle name="Normal 8 3" xfId="7506" xr:uid="{DE1C4703-D495-4538-A22C-1FDA53417EC6}"/>
    <cellStyle name="Normal 8 3 2" xfId="7507" xr:uid="{F52798C5-EFEB-4F29-8E38-B7D9FFCE320B}"/>
    <cellStyle name="Normal 8 3 3" xfId="7508" xr:uid="{9F83D075-77A4-492F-8304-56FA90A7FED5}"/>
    <cellStyle name="Normal 8 3 4" xfId="7509" xr:uid="{60A63CA7-3D82-4EE1-826A-D03FEFAF5650}"/>
    <cellStyle name="Normal 8 3 5" xfId="7510" xr:uid="{09D64A64-391F-4E76-91E4-B2542020AEAC}"/>
    <cellStyle name="Normal 8 3 6" xfId="7511" xr:uid="{4E688C78-2A49-4247-BB2D-1DFCEFC46306}"/>
    <cellStyle name="Normal 8 3 7" xfId="7512" xr:uid="{F0BA923B-DC63-4599-AB36-B7A68075E30B}"/>
    <cellStyle name="Normal 8 3 8" xfId="7513" xr:uid="{3D6B0D5C-6C27-47D3-9330-EA8E1E9DFA5B}"/>
    <cellStyle name="Normal 8 3 9" xfId="7514" xr:uid="{E5A7B145-A148-437B-B9D7-F977C87264AA}"/>
    <cellStyle name="Normal 8 4" xfId="7515" xr:uid="{C48034B1-E55E-4F36-9AFA-77E00DE18DE8}"/>
    <cellStyle name="Normal 8 4 2" xfId="7516" xr:uid="{92DE54E4-C969-452F-86CC-69DD5F05B1AD}"/>
    <cellStyle name="Normal 8 4 3" xfId="7517" xr:uid="{D4A3B8EA-FFF1-4DB8-9817-1E069E0AF58D}"/>
    <cellStyle name="Normal 8 4 4" xfId="7518" xr:uid="{130884E9-BB29-4066-A1D2-0E8D9AD7160C}"/>
    <cellStyle name="Normal 8 4 5" xfId="7519" xr:uid="{8C8C0CFE-CF4D-40AE-85B7-6327A172A0B6}"/>
    <cellStyle name="Normal 8 4 6" xfId="7520" xr:uid="{17EBB101-1923-47F0-ACFB-DFF34E53B252}"/>
    <cellStyle name="Normal 8 4 7" xfId="7521" xr:uid="{39E9CC03-116E-4982-BC0B-502F0C270C5A}"/>
    <cellStyle name="Normal 8 4 8" xfId="7522" xr:uid="{AFB47CC7-C3E3-4A12-9F3C-7FA3F1AF5BAD}"/>
    <cellStyle name="Normal 8 4 9" xfId="7523" xr:uid="{3F1DE575-5F42-4FB5-AFD9-2B9C3CD914BB}"/>
    <cellStyle name="Normal 8 5" xfId="7524" xr:uid="{7ABF7342-488A-4ABC-BF4C-013A7F933217}"/>
    <cellStyle name="Normal 8 5 2" xfId="7525" xr:uid="{D1661850-F5AA-4B5B-82C7-BF744824A9E6}"/>
    <cellStyle name="Normal 8 5 3" xfId="7526" xr:uid="{7149051B-EDEE-4627-AFBF-A7C9E3353CFB}"/>
    <cellStyle name="Normal 8 5 4" xfId="7527" xr:uid="{F284F23C-FFE0-4358-B583-33478B01FE00}"/>
    <cellStyle name="Normal 8 5 5" xfId="7528" xr:uid="{2193C7A7-EFA0-47C3-9084-BD4DB84C4987}"/>
    <cellStyle name="Normal 8 5 6" xfId="7529" xr:uid="{E64573E9-05A1-4400-B78D-67F86D7B1C90}"/>
    <cellStyle name="Normal 8 5 7" xfId="7530" xr:uid="{4E2C2651-D7D1-4E1E-8185-FBBE2D192B95}"/>
    <cellStyle name="Normal 8 5 8" xfId="7531" xr:uid="{357BB6FC-D9DB-4913-97CF-A3EFCCA7C1E6}"/>
    <cellStyle name="Normal 8 5 9" xfId="7532" xr:uid="{148BFC64-0424-405F-9576-2F69D6CA8CC5}"/>
    <cellStyle name="Normal 8 6" xfId="7533" xr:uid="{C22F0377-E031-464E-A901-376B08CC0DE5}"/>
    <cellStyle name="Normal 8 6 2" xfId="7534" xr:uid="{9683B6AD-82BD-4224-B761-C2877671DA75}"/>
    <cellStyle name="Normal 8 6 3" xfId="7535" xr:uid="{22F6264C-0B48-4C80-937F-2582C66CAC86}"/>
    <cellStyle name="Normal 8 6 4" xfId="7536" xr:uid="{B20F669B-3E18-4817-A91B-9202B75EC45F}"/>
    <cellStyle name="Normal 8 6 5" xfId="7537" xr:uid="{0D014B77-CFD0-42CD-B00E-E69F9F83C203}"/>
    <cellStyle name="Normal 8 6 6" xfId="7538" xr:uid="{E76C2CEE-A82D-4461-9707-495987C24251}"/>
    <cellStyle name="Normal 8 6 7" xfId="7539" xr:uid="{64530A43-D49C-449C-B1AA-2776D61B8265}"/>
    <cellStyle name="Normal 8 6 8" xfId="7540" xr:uid="{97B24768-CD17-4BF8-ABAC-4C9A23FBB415}"/>
    <cellStyle name="Normal 8 6 9" xfId="7541" xr:uid="{0929E458-EAF4-473B-A39C-E699FBED1CBB}"/>
    <cellStyle name="Normal 8 7" xfId="7542" xr:uid="{859DCA80-BD6E-4F34-9BE9-9F7AB8555F0F}"/>
    <cellStyle name="Normal 8 7 2" xfId="7543" xr:uid="{C85A52CA-279B-41A8-85E6-A03BA9700267}"/>
    <cellStyle name="Normal 8 7 3" xfId="7544" xr:uid="{F138F935-BD71-409F-809E-E90A57F085DC}"/>
    <cellStyle name="Normal 8 7 4" xfId="7545" xr:uid="{6C9E2320-622B-4897-8BFE-8B9EFA371308}"/>
    <cellStyle name="Normal 8 7 5" xfId="7546" xr:uid="{1DD89F61-9785-49CE-A157-A98A181EEFB2}"/>
    <cellStyle name="Normal 8 7 6" xfId="7547" xr:uid="{20E0C27D-A113-47BC-8733-3D10A938003D}"/>
    <cellStyle name="Normal 8 7 7" xfId="7548" xr:uid="{5485F374-64B1-4B53-A22E-32A865B95252}"/>
    <cellStyle name="Normal 8 7 8" xfId="7549" xr:uid="{8F151A38-3E83-4E0E-BD07-6042FF5405E8}"/>
    <cellStyle name="Normal 8 7 9" xfId="7550" xr:uid="{28E5122C-6837-4644-853F-24693B6A91D9}"/>
    <cellStyle name="Normal 8 8" xfId="7551" xr:uid="{01DBA9E1-A8BD-40B8-AF56-889278C1DD0C}"/>
    <cellStyle name="Normal 8 8 2" xfId="7552" xr:uid="{53E787BB-A592-42E1-A47A-14DC1F948E76}"/>
    <cellStyle name="Normal 8 8 3" xfId="7553" xr:uid="{DEEAF353-7E74-4CB2-94F8-F821F17D3D95}"/>
    <cellStyle name="Normal 8 8 4" xfId="7554" xr:uid="{34DF4F86-678B-4103-8A54-8266B749066B}"/>
    <cellStyle name="Normal 8 8 5" xfId="7555" xr:uid="{1EFC3AD4-DDEB-4DAB-8305-6439465FF894}"/>
    <cellStyle name="Normal 8 8 6" xfId="7556" xr:uid="{D12C9619-75D8-44F6-AEDF-6DCD14642A71}"/>
    <cellStyle name="Normal 8 8 7" xfId="7557" xr:uid="{24190D70-E23C-4F8E-9E36-6BF5BE620A4D}"/>
    <cellStyle name="Normal 8 8 8" xfId="7558" xr:uid="{6933120D-6759-47FD-8EDD-62996838D2D7}"/>
    <cellStyle name="Normal 8 8 9" xfId="7559" xr:uid="{0E9632C9-11C8-4B3B-9A25-6F8DFB26ECD8}"/>
    <cellStyle name="Normal 8 9" xfId="7560" xr:uid="{30ACC8AF-53BB-437F-B202-4C64F028A392}"/>
    <cellStyle name="Normal 80" xfId="7561" xr:uid="{12679FD2-9DC8-4336-8E77-21CA245D5A41}"/>
    <cellStyle name="Normal 80 2" xfId="7562" xr:uid="{9F59634E-C0BF-45E9-A8AB-31750D82C2CB}"/>
    <cellStyle name="Normal 81" xfId="7563" xr:uid="{5CAD63D4-9AD6-41AD-8109-EB67A51B980E}"/>
    <cellStyle name="Normal 81 2" xfId="7564" xr:uid="{12A9F1D9-8FAA-4281-B1BF-ADE69D13EE0C}"/>
    <cellStyle name="Normal 82" xfId="7565" xr:uid="{E3F35468-ACD1-44FE-9000-68A10D4F2A6B}"/>
    <cellStyle name="Normal 82 2" xfId="7566" xr:uid="{84659E62-2D1C-43B2-AD22-48304B67CBEC}"/>
    <cellStyle name="Normal 83" xfId="7567" xr:uid="{FCA059BF-EC97-43F8-9DA9-B8F096DCA33B}"/>
    <cellStyle name="Normal 83 2" xfId="7568" xr:uid="{16D03E22-BEA9-44C2-9307-81A1F6D6CD02}"/>
    <cellStyle name="Normal 84" xfId="7569" xr:uid="{5C92F124-FA0F-4811-BD95-2403FE379D86}"/>
    <cellStyle name="Normal 84 2" xfId="7570" xr:uid="{D78FE0FA-7DEB-4F4B-BBF5-8ED7FDAADE9D}"/>
    <cellStyle name="Normal 85" xfId="7571" xr:uid="{778A45A3-A27B-4FA1-AC83-C4EBEA6C3432}"/>
    <cellStyle name="Normal 85 2" xfId="7572" xr:uid="{A8B9D343-7CFE-4AC1-84C3-945507F00AF5}"/>
    <cellStyle name="Normal 86" xfId="7573" xr:uid="{8EFE78A5-C495-4AA4-BCFD-7E77F84BB648}"/>
    <cellStyle name="Normal 86 2" xfId="7574" xr:uid="{727A2D4B-FBC6-40DF-A883-0B4CBBE0AD49}"/>
    <cellStyle name="Normal 87" xfId="7575" xr:uid="{84442733-0B36-484A-A63B-95B634738677}"/>
    <cellStyle name="Normal 87 2" xfId="7576" xr:uid="{331E4BEE-1687-48FA-963C-5F48E5465717}"/>
    <cellStyle name="Normal 88" xfId="7577" xr:uid="{362A1C3B-93F7-4499-8845-12E87EF6F1F3}"/>
    <cellStyle name="Normal 89" xfId="7578" xr:uid="{7334344F-0F66-4F89-9680-44C1F82295E4}"/>
    <cellStyle name="Normal 9" xfId="7579" xr:uid="{DD0A3B05-F7CE-4F7C-BEC3-093AC03737BD}"/>
    <cellStyle name="Normal 9 10" xfId="7580" xr:uid="{E2EB3715-66B7-4639-B55E-949A1E729730}"/>
    <cellStyle name="Normal 9 11" xfId="7581" xr:uid="{A9A54F31-E772-4438-87AC-CB4AAB65DAD9}"/>
    <cellStyle name="Normal 9 12" xfId="7582" xr:uid="{44F6B5A6-A07B-45E8-888B-4F61D5F0D950}"/>
    <cellStyle name="Normal 9 13" xfId="7583" xr:uid="{42BF4B5C-BE9D-413F-89E6-15BDC439DDC4}"/>
    <cellStyle name="Normal 9 14" xfId="7584" xr:uid="{C7CC5142-429C-4419-B273-C4C5D965EE62}"/>
    <cellStyle name="Normal 9 15" xfId="7585" xr:uid="{5D74E8C3-5FA7-44A0-8804-1BBB140AD756}"/>
    <cellStyle name="Normal 9 16" xfId="7586" xr:uid="{65455AB6-90E9-4A2F-B4F8-16CB350F37D2}"/>
    <cellStyle name="Normal 9 17" xfId="7587" xr:uid="{D5189044-F76C-41DF-96D4-4E632C075297}"/>
    <cellStyle name="Normal 9 18" xfId="7588" xr:uid="{17D26221-5FC4-43FF-9229-5ED93BA580B4}"/>
    <cellStyle name="Normal 9 19" xfId="7589" xr:uid="{831C5741-5CFB-48DD-AC7E-10420708DDA7}"/>
    <cellStyle name="Normal 9 2" xfId="7590" xr:uid="{157CFD33-7C16-4B9C-8B87-039CE44CE344}"/>
    <cellStyle name="Normal 9 2 2" xfId="7591" xr:uid="{3A978B4E-F4D6-47B4-8475-BEA7F35D62C1}"/>
    <cellStyle name="Normal 9 2 3" xfId="7592" xr:uid="{C3FB629C-D6C0-46EB-B5A1-146255F5DC1E}"/>
    <cellStyle name="Normal 9 2 4" xfId="7593" xr:uid="{52FD48C8-984B-45A2-85C5-EE9AC7D4936A}"/>
    <cellStyle name="Normal 9 2 5" xfId="7594" xr:uid="{1A2A0252-E08E-4B3D-BEA7-A36DE23A6D84}"/>
    <cellStyle name="Normal 9 2 6" xfId="7595" xr:uid="{D321AAA7-D2EE-4462-B3C0-1AC944C54865}"/>
    <cellStyle name="Normal 9 2 7" xfId="7596" xr:uid="{1FBF89DF-27B1-4FA2-AF99-CDB49EF91F06}"/>
    <cellStyle name="Normal 9 2 8" xfId="7597" xr:uid="{3848E55E-19CA-4D99-B3AF-C44DBDB17963}"/>
    <cellStyle name="Normal 9 2 9" xfId="7598" xr:uid="{4D78B54B-31E0-4265-A049-7518C5A1660F}"/>
    <cellStyle name="Normal 9 20" xfId="7599" xr:uid="{BCEF1A02-57E7-4C49-A579-8E522C26968A}"/>
    <cellStyle name="Normal 9 21" xfId="7600" xr:uid="{B4E1DC83-A9F8-494E-B965-71063AA7091E}"/>
    <cellStyle name="Normal 9 22" xfId="7601" xr:uid="{9BB9CF54-1130-429D-8698-5FBE7A0AD572}"/>
    <cellStyle name="Normal 9 23" xfId="7602" xr:uid="{F6D5B025-C6BE-4B36-B29C-DF7D1D9E24E7}"/>
    <cellStyle name="Normal 9 24" xfId="7603" xr:uid="{A7DD917F-9B58-41CE-8585-DC92FEE45ED3}"/>
    <cellStyle name="Normal 9 25" xfId="7604" xr:uid="{2D1F4994-F618-4390-AC39-46378BF7D6E5}"/>
    <cellStyle name="Normal 9 26" xfId="7605" xr:uid="{5246CDD1-7A95-4F4C-809E-4E39CC1F6D59}"/>
    <cellStyle name="Normal 9 27" xfId="7606" xr:uid="{FF61C476-F4F5-4341-ADA1-121672E16CBD}"/>
    <cellStyle name="Normal 9 27 2" xfId="8176" xr:uid="{988D2086-6D9E-4A02-9142-4A87E8695CC8}"/>
    <cellStyle name="Normal 9 27 3" xfId="8351" xr:uid="{FBEEFB08-EF63-4562-B404-9D4502BB0B6D}"/>
    <cellStyle name="Normal 9 3" xfId="7607" xr:uid="{26ECE0CF-B750-4B29-8FEE-A07ED93DFDE9}"/>
    <cellStyle name="Normal 9 3 2" xfId="7608" xr:uid="{03BAFCB9-9CC9-406F-A73B-E19F39449934}"/>
    <cellStyle name="Normal 9 3 3" xfId="7609" xr:uid="{90C1AC59-F1E5-4222-BB3C-FDD6BDE1C2DC}"/>
    <cellStyle name="Normal 9 3 4" xfId="7610" xr:uid="{9FD6D446-732C-4107-BB77-1565AE98B275}"/>
    <cellStyle name="Normal 9 3 5" xfId="7611" xr:uid="{4335E3EA-51F0-4A86-B86F-D7D5E8042EED}"/>
    <cellStyle name="Normal 9 3 6" xfId="7612" xr:uid="{8CAD8856-E90A-43F8-A5B1-1FC77E0C4E86}"/>
    <cellStyle name="Normal 9 3 7" xfId="7613" xr:uid="{FE94DD56-5548-4F50-8D59-33CCD09CD303}"/>
    <cellStyle name="Normal 9 3 8" xfId="7614" xr:uid="{14A7F700-C6DC-4B83-B301-33A73EEE7CF2}"/>
    <cellStyle name="Normal 9 3 9" xfId="7615" xr:uid="{7201A805-ABDC-4487-AF7C-B355932683C7}"/>
    <cellStyle name="Normal 9 4" xfId="7616" xr:uid="{1B9D2C70-F8D1-4219-9217-EF3DFD283055}"/>
    <cellStyle name="Normal 9 4 2" xfId="7617" xr:uid="{4C575084-5936-4FA5-AA64-88442A06EF63}"/>
    <cellStyle name="Normal 9 4 3" xfId="7618" xr:uid="{AB017119-3D31-411F-AD37-0FDD516625EE}"/>
    <cellStyle name="Normal 9 4 4" xfId="7619" xr:uid="{A327DA6E-17A8-4495-9B73-B6203D4842CE}"/>
    <cellStyle name="Normal 9 4 5" xfId="7620" xr:uid="{073B6DF7-9EF7-4D52-AA1B-36F0ABB82821}"/>
    <cellStyle name="Normal 9 4 6" xfId="7621" xr:uid="{82D013EA-7054-45ED-B50E-124F856AB5B7}"/>
    <cellStyle name="Normal 9 4 7" xfId="7622" xr:uid="{013312EB-E714-4BBC-827F-05565516999B}"/>
    <cellStyle name="Normal 9 4 8" xfId="7623" xr:uid="{CFCA346B-98FC-494E-90E6-283AE8960136}"/>
    <cellStyle name="Normal 9 4 9" xfId="7624" xr:uid="{C6B4A779-8D79-45D3-A1B7-ADBE73BE5D74}"/>
    <cellStyle name="Normal 9 5" xfId="7625" xr:uid="{B66C0435-038C-459F-AEF4-9126AD8AFAAB}"/>
    <cellStyle name="Normal 9 5 2" xfId="7626" xr:uid="{3E87117B-779A-41D4-B495-7E134A3C3DA1}"/>
    <cellStyle name="Normal 9 5 3" xfId="7627" xr:uid="{5EEBD839-A06A-424E-A613-5243958BD83B}"/>
    <cellStyle name="Normal 9 5 4" xfId="7628" xr:uid="{E262E44D-F2D8-4C9F-B166-3722822011DA}"/>
    <cellStyle name="Normal 9 5 5" xfId="7629" xr:uid="{A53EF647-342F-448B-ABC1-7274AFD74ACE}"/>
    <cellStyle name="Normal 9 5 6" xfId="7630" xr:uid="{9B267C2D-EE2F-407D-9A1F-882DD09BE5C9}"/>
    <cellStyle name="Normal 9 5 7" xfId="7631" xr:uid="{595BA781-9DF7-400E-8606-2A8F02D3F5B5}"/>
    <cellStyle name="Normal 9 5 8" xfId="7632" xr:uid="{E4A68062-9940-41BD-8B50-970505A16158}"/>
    <cellStyle name="Normal 9 5 9" xfId="7633" xr:uid="{B5C09C7E-B7BA-48E5-8493-506FF7B7E996}"/>
    <cellStyle name="Normal 9 6" xfId="7634" xr:uid="{9C6F55AB-88CA-4408-8DE2-6095DAAD11E3}"/>
    <cellStyle name="Normal 9 6 2" xfId="7635" xr:uid="{018FFE92-1A85-4413-A602-DD3365744524}"/>
    <cellStyle name="Normal 9 6 3" xfId="7636" xr:uid="{09C6F03B-51DA-4EC4-A61A-DA06DDEA886B}"/>
    <cellStyle name="Normal 9 6 4" xfId="7637" xr:uid="{E75183E4-07AB-4985-AA68-E3BA39E2F1B0}"/>
    <cellStyle name="Normal 9 6 5" xfId="7638" xr:uid="{94553F46-4693-4C99-9923-3AE60B97128D}"/>
    <cellStyle name="Normal 9 6 6" xfId="7639" xr:uid="{9C910C8A-E019-410A-8AC4-A4BD6E330D65}"/>
    <cellStyle name="Normal 9 6 7" xfId="7640" xr:uid="{2FBA2E83-0F12-407A-A4E6-7CCE32E46587}"/>
    <cellStyle name="Normal 9 6 8" xfId="7641" xr:uid="{BEE7AEC6-D9A5-4369-9473-94A2457EE8E8}"/>
    <cellStyle name="Normal 9 6 9" xfId="7642" xr:uid="{AC5BB493-D3A9-4E07-9E2C-DA4210524171}"/>
    <cellStyle name="Normal 9 7" xfId="7643" xr:uid="{ADB1065F-12F7-4846-8395-E19F5BB0BABB}"/>
    <cellStyle name="Normal 9 7 2" xfId="7644" xr:uid="{C532A76A-16A7-4F27-9E55-1905AB7566A5}"/>
    <cellStyle name="Normal 9 7 3" xfId="7645" xr:uid="{DBA8D2EF-D513-468B-AA1E-32DB4974B567}"/>
    <cellStyle name="Normal 9 7 4" xfId="7646" xr:uid="{0DCC8DDD-37E9-4ABE-B0A6-4ACDA677E9F4}"/>
    <cellStyle name="Normal 9 7 5" xfId="7647" xr:uid="{7A49FD07-3348-4BE0-9165-F159A90BC8AB}"/>
    <cellStyle name="Normal 9 7 6" xfId="7648" xr:uid="{4680643E-597E-475F-AD0D-8AE70316AD7E}"/>
    <cellStyle name="Normal 9 7 7" xfId="7649" xr:uid="{D6A55A4B-2AA0-4CC2-A061-70C5FD876DC0}"/>
    <cellStyle name="Normal 9 7 8" xfId="7650" xr:uid="{8BDF5177-5D74-40C0-AA4F-D241D4EFA44E}"/>
    <cellStyle name="Normal 9 7 9" xfId="7651" xr:uid="{5200126D-6B89-4B23-975A-C23691D8A864}"/>
    <cellStyle name="Normal 9 8" xfId="7652" xr:uid="{C71F298B-56E3-48A9-83D2-D2018E691D91}"/>
    <cellStyle name="Normal 9 8 2" xfId="7653" xr:uid="{F55DF0D1-E25F-4C5A-82F5-FC9DC123CFEF}"/>
    <cellStyle name="Normal 9 8 3" xfId="7654" xr:uid="{DBC433D0-4906-4925-A4CB-B4D8C3A1E802}"/>
    <cellStyle name="Normal 9 8 4" xfId="7655" xr:uid="{AEEBED16-397B-454B-8AD5-16FC4B546D73}"/>
    <cellStyle name="Normal 9 8 5" xfId="7656" xr:uid="{075E7A06-9F81-49C9-A800-63841264D35F}"/>
    <cellStyle name="Normal 9 8 6" xfId="7657" xr:uid="{3E2C238D-91D9-4892-9BAD-27324E9CA6DA}"/>
    <cellStyle name="Normal 9 8 7" xfId="7658" xr:uid="{E30F4D70-EEB1-4BEE-BB37-DAF48ED9AF57}"/>
    <cellStyle name="Normal 9 8 8" xfId="7659" xr:uid="{124C1358-479C-41E3-88E5-10FEE8250791}"/>
    <cellStyle name="Normal 9 8 9" xfId="7660" xr:uid="{315BBAF4-9D3C-417A-93EC-7E28C83E47C4}"/>
    <cellStyle name="Normal 9 9" xfId="7661" xr:uid="{CEC19A2B-AF26-4CB4-BDF7-641125463D94}"/>
    <cellStyle name="Normal 90" xfId="7662" xr:uid="{23AD5A81-6526-485A-93A3-91CFFE8EC861}"/>
    <cellStyle name="Normal 91" xfId="7663" xr:uid="{FC5F3BF9-41A3-4526-BD8A-B24E894466C3}"/>
    <cellStyle name="Normal 92" xfId="7664" xr:uid="{130E86D1-C7C1-4C7C-948C-ADCB1329A753}"/>
    <cellStyle name="Normal 93" xfId="7665" xr:uid="{C47F50C3-672A-4D6A-B5EF-8B4EB7054490}"/>
    <cellStyle name="Normal 94" xfId="7666" xr:uid="{0E6D3BF6-E173-4C35-AF44-8A4446A71842}"/>
    <cellStyle name="Normal 95" xfId="7667" xr:uid="{40AA9C78-98E0-4AD2-B06E-35B91DE99485}"/>
    <cellStyle name="Normal 96" xfId="7668" xr:uid="{80CCB178-CBB9-40DD-8852-23F3B4BF711F}"/>
    <cellStyle name="Normal 97" xfId="7669" xr:uid="{F2E46C6F-E883-432C-9C42-AC1EFD18C042}"/>
    <cellStyle name="Normal 98" xfId="7670" xr:uid="{7E0FB54B-AC62-42D0-BEDE-240EA1EDEDA3}"/>
    <cellStyle name="Normal 99" xfId="7671" xr:uid="{94365A05-7DC9-47A0-99F8-29A62591A3BA}"/>
    <cellStyle name="Normal Table" xfId="7672" xr:uid="{C7D2DB69-695A-4B36-8C44-C8506103F700}"/>
    <cellStyle name="Note 10" xfId="7673" xr:uid="{8DA7737F-86BA-4067-8BAB-5F2A01CE7E72}"/>
    <cellStyle name="Note 11" xfId="7674" xr:uid="{A8BC656E-CC9C-4B81-91F6-474AC864C126}"/>
    <cellStyle name="Note 12" xfId="7675" xr:uid="{F95F473D-F394-405A-9411-93495A2D8561}"/>
    <cellStyle name="Note 13" xfId="7676" xr:uid="{A40B86E1-A5BC-484A-93A9-620E6E9D5C9E}"/>
    <cellStyle name="Note 14" xfId="7677" xr:uid="{454C7CC9-97CA-4615-A55C-3E6F7B08F338}"/>
    <cellStyle name="Note 15" xfId="7678" xr:uid="{E95D196B-EA23-483E-BF5F-867DEC6386B7}"/>
    <cellStyle name="Note 16" xfId="7679" xr:uid="{8739B48F-97CD-4576-AF54-850BA9533627}"/>
    <cellStyle name="Note 17" xfId="7680" xr:uid="{8491BE24-E2DC-43BD-AEF6-1BB4A0B14832}"/>
    <cellStyle name="Note 18" xfId="7681" xr:uid="{014BDD74-7D1C-4C5D-9A57-E77C46F9DC56}"/>
    <cellStyle name="Note 19" xfId="7682" xr:uid="{C8095A0B-34FB-4E71-BF3F-B9AFF42ED3AE}"/>
    <cellStyle name="Note 2" xfId="7683" xr:uid="{4264295C-00A7-4A9E-B364-428B24F12396}"/>
    <cellStyle name="Note 2 2" xfId="7684" xr:uid="{4DC063FF-25BE-496A-A6FA-D7351998E614}"/>
    <cellStyle name="Note 2 3" xfId="7685" xr:uid="{3F6D8271-FBCF-4317-9A29-D7AF6560E27E}"/>
    <cellStyle name="Note 2 4" xfId="7686" xr:uid="{81DD9BBB-795D-4764-81D0-4BFC47151234}"/>
    <cellStyle name="Note 2 5" xfId="7687" xr:uid="{39528068-EB86-47C7-ACCF-8A127ACAC35B}"/>
    <cellStyle name="Note 2 6" xfId="7688" xr:uid="{DFA0EDDE-463A-47CB-9D5F-826B5765F379}"/>
    <cellStyle name="Note 2 7" xfId="7689" xr:uid="{6652729C-5C73-4947-B658-BC625680469F}"/>
    <cellStyle name="Note 2 8" xfId="7690" xr:uid="{DE1C64BE-18A6-45C8-BE19-9431790B6457}"/>
    <cellStyle name="Note 20" xfId="7691" xr:uid="{6D37C5FF-1CA0-439E-A29D-01B39165A68E}"/>
    <cellStyle name="Note 21" xfId="7692" xr:uid="{94840E63-5A2C-42F8-833E-99E145331B19}"/>
    <cellStyle name="Note 22" xfId="7693" xr:uid="{B4EAFEEA-8D25-4F4A-879D-466EDFA09175}"/>
    <cellStyle name="Note 23" xfId="7694" xr:uid="{715E71D9-26BB-4FA5-B165-CF7627D710BB}"/>
    <cellStyle name="Note 24" xfId="7695" xr:uid="{1CB565C5-09AA-4ED4-BE4D-E64158385AF1}"/>
    <cellStyle name="Note 25" xfId="7696" xr:uid="{D925D0FD-7CB0-443A-B017-06CD6674802B}"/>
    <cellStyle name="Note 26" xfId="7697" xr:uid="{31F265C0-14E6-43B2-8966-E71FB86E5890}"/>
    <cellStyle name="Note 27" xfId="7698" xr:uid="{3D0D5C34-E547-4CA1-BEAF-CB805DD3E03B}"/>
    <cellStyle name="Note 28" xfId="7699" xr:uid="{F4402632-2081-4708-A72C-28C01E86252E}"/>
    <cellStyle name="Note 29" xfId="7700" xr:uid="{6CDE65AC-AE76-4B09-B0EE-1C829AA2687D}"/>
    <cellStyle name="Note 3" xfId="7701" xr:uid="{B1B32098-523F-4086-B237-F75C27CC7C37}"/>
    <cellStyle name="Note 30" xfId="7702" xr:uid="{3C73FC52-4EEA-4C69-8266-E031C4B6E755}"/>
    <cellStyle name="Note 31" xfId="7703" xr:uid="{BAA13033-4EED-4D6F-B6B8-8D78BFA7D848}"/>
    <cellStyle name="Note 32" xfId="7704" xr:uid="{BA4724B6-7A28-476B-9D23-BFDF926F87CD}"/>
    <cellStyle name="Note 33" xfId="7705" xr:uid="{BFA3B89D-25D0-4613-99D6-D550933F17C4}"/>
    <cellStyle name="Note 34" xfId="7706" xr:uid="{511E2134-A42C-4AEC-981E-45DEB04BB56C}"/>
    <cellStyle name="Note 35" xfId="7707" xr:uid="{B06C6D0F-8C15-4D50-BF1C-98D99C9F7790}"/>
    <cellStyle name="Note 36" xfId="7708" xr:uid="{8128813F-4384-491F-8112-2E302273EC4D}"/>
    <cellStyle name="Note 37" xfId="7709" xr:uid="{98CDC7DA-B052-411E-BA2E-AA31BB752E6C}"/>
    <cellStyle name="Note 38" xfId="7710" xr:uid="{3772567E-A1FB-4200-8D0F-D6E6B04FF71D}"/>
    <cellStyle name="Note 39" xfId="7711" xr:uid="{A3466B4F-D067-422A-BFA9-5AACAB63872A}"/>
    <cellStyle name="Note 4" xfId="7712" xr:uid="{E9513104-FE62-4C21-B551-35DF77F12B3D}"/>
    <cellStyle name="Note 40" xfId="7713" xr:uid="{FF6DDA7E-CF04-4749-9441-EE1B0E15D18A}"/>
    <cellStyle name="Note 41" xfId="7714" xr:uid="{A62411A4-82F2-4A31-A9FC-05318015B444}"/>
    <cellStyle name="Note 42" xfId="7715" xr:uid="{8791DF9F-12ED-4605-88A2-BC83F73BC320}"/>
    <cellStyle name="Note 43" xfId="7716" xr:uid="{590A94F2-1575-49FE-846E-47A818CD81B4}"/>
    <cellStyle name="Note 44" xfId="7717" xr:uid="{3704CB60-90D5-46CC-917F-C0F9141A2BB4}"/>
    <cellStyle name="Note 45" xfId="7718" xr:uid="{0772E2C7-7589-41AF-86A0-24A0F32432D4}"/>
    <cellStyle name="Note 46" xfId="7719" xr:uid="{A582021F-D00D-469B-96B3-FE7C7FDCF087}"/>
    <cellStyle name="Note 47" xfId="7720" xr:uid="{2D256966-6D02-418A-8E56-9C0C35783583}"/>
    <cellStyle name="Note 48" xfId="7721" xr:uid="{9B23E3D7-5EB5-4A92-8BF4-BDB8377238B5}"/>
    <cellStyle name="Note 5" xfId="7722" xr:uid="{ECCA4F8A-7D42-477D-81F1-5F7BBD5900A5}"/>
    <cellStyle name="Note 6" xfId="7723" xr:uid="{B700EA0E-AED0-4CC7-B784-516D4A42D579}"/>
    <cellStyle name="Note 7" xfId="7724" xr:uid="{89F01867-E5B1-4419-8378-5FE734AC9992}"/>
    <cellStyle name="Note 8" xfId="7725" xr:uid="{B2651396-97C4-4318-9ADD-F6F5DA2E80C5}"/>
    <cellStyle name="Note 9" xfId="7726" xr:uid="{BE82BA17-87AC-4A5E-9BED-62897CFECE53}"/>
    <cellStyle name="Of which" xfId="7727" xr:uid="{299C708A-7BB4-439E-8F74-DD5C80590278}"/>
    <cellStyle name="Output 10" xfId="7728" xr:uid="{8BC5B4FF-7CB5-4AD5-A2CA-F0B102DE8C2A}"/>
    <cellStyle name="Output 11" xfId="7729" xr:uid="{66401998-99D9-4B39-9C3E-7D6966FB906C}"/>
    <cellStyle name="Output 12" xfId="7730" xr:uid="{A9980EBE-D4DE-4F77-8DD9-4817DFA0060F}"/>
    <cellStyle name="Output 13" xfId="7731" xr:uid="{407EAB5E-3B67-4399-BB72-C2EBE8768805}"/>
    <cellStyle name="Output 14" xfId="7732" xr:uid="{E1A533FA-9394-4FAD-9FBF-49E75E5E96E8}"/>
    <cellStyle name="Output 15" xfId="7733" xr:uid="{A1FB434D-486E-40B1-B967-9EF7B2D545DC}"/>
    <cellStyle name="Output 16" xfId="7734" xr:uid="{54B75DC5-587E-49EB-9719-201EE4F89679}"/>
    <cellStyle name="Output 17" xfId="7735" xr:uid="{D7C792B5-8304-41E5-A407-7719C6D205A5}"/>
    <cellStyle name="Output 18" xfId="7736" xr:uid="{68705CF6-64F7-4078-8649-CC70A09CA0AD}"/>
    <cellStyle name="Output 19" xfId="7737" xr:uid="{17B16A18-3AF4-4424-AB4C-35C6FA283915}"/>
    <cellStyle name="Output 2" xfId="7738" xr:uid="{5815094D-B660-447A-A654-A4834B0B7558}"/>
    <cellStyle name="Output 2 2" xfId="7739" xr:uid="{1B9B84A0-D755-4A93-B4AE-803889032AE4}"/>
    <cellStyle name="Output 2 3" xfId="7740" xr:uid="{729E8CEA-9675-43B4-B316-04668238508D}"/>
    <cellStyle name="Output 2 4" xfId="7741" xr:uid="{E829F4DA-391B-431E-BD46-8E389293C372}"/>
    <cellStyle name="Output 2 5" xfId="7742" xr:uid="{1B968449-669A-471A-B77A-3F1018AC0A5E}"/>
    <cellStyle name="Output 2 6" xfId="7743" xr:uid="{2706CB79-BA11-4673-AA59-9FF19F0666A5}"/>
    <cellStyle name="Output 2 7" xfId="7744" xr:uid="{EF3F1135-7C31-4E45-90C5-A7595FDD8AB5}"/>
    <cellStyle name="Output 2 8" xfId="7745" xr:uid="{FED4E10E-A9C3-42F7-8AF7-656801215B27}"/>
    <cellStyle name="Output 20" xfId="7746" xr:uid="{390E9F0E-675F-48A6-8B82-86105980C5CB}"/>
    <cellStyle name="Output 21" xfId="7747" xr:uid="{52CB6545-516A-47F3-9A66-806E4A0AD2E4}"/>
    <cellStyle name="Output 22" xfId="7748" xr:uid="{6B23C014-A43F-41E1-A201-EFD356F09F0F}"/>
    <cellStyle name="Output 23" xfId="7749" xr:uid="{AFB0260B-E48A-4BD5-BE6C-476FCEF2DFFF}"/>
    <cellStyle name="Output 24" xfId="7750" xr:uid="{03988E4D-4F78-42C6-AC63-D1C4025CD272}"/>
    <cellStyle name="Output 25" xfId="7751" xr:uid="{3B53CE44-7CA0-4237-AAAE-624D8E677EBB}"/>
    <cellStyle name="Output 26" xfId="7752" xr:uid="{F1E699A2-553B-48D6-9752-CB43F369152B}"/>
    <cellStyle name="Output 27" xfId="7753" xr:uid="{3F762536-E035-4579-B6EE-A0019DA2A7C3}"/>
    <cellStyle name="Output 28" xfId="7754" xr:uid="{95501DDD-0CE9-444C-8253-24354F8964D9}"/>
    <cellStyle name="Output 29" xfId="7755" xr:uid="{768A6301-5766-4131-A8CB-3AA778CCCA8A}"/>
    <cellStyle name="Output 3" xfId="7756" xr:uid="{9F8C2A90-7E45-458D-9474-513DFA9B4689}"/>
    <cellStyle name="Output 30" xfId="7757" xr:uid="{425DA183-4F87-4A2D-86DA-13680BA74893}"/>
    <cellStyle name="Output 31" xfId="7758" xr:uid="{31120ADA-53A4-452E-B225-DC9CCC2916FB}"/>
    <cellStyle name="Output 32" xfId="7759" xr:uid="{A451C17E-1ED5-48D8-B031-97352CB2179B}"/>
    <cellStyle name="Output 33" xfId="7760" xr:uid="{C562D72C-F44E-4B9B-B13C-40E4D48BB2BF}"/>
    <cellStyle name="Output 34" xfId="7761" xr:uid="{ABA1A414-BB94-465C-B74E-5DF81563ECA0}"/>
    <cellStyle name="Output 35" xfId="7762" xr:uid="{26B33ED0-6E77-45D1-AB4C-2486B01F7D42}"/>
    <cellStyle name="Output 36" xfId="7763" xr:uid="{7E0EFFD6-AA49-4282-9CD5-5F39614F2F19}"/>
    <cellStyle name="Output 37" xfId="7764" xr:uid="{4BCB9762-E6BF-471D-BB30-474E1743FDB9}"/>
    <cellStyle name="Output 38" xfId="7765" xr:uid="{950D9501-5FDD-413D-9DBB-423B56AD19CD}"/>
    <cellStyle name="Output 39" xfId="7766" xr:uid="{46F277C4-9B1C-403E-AF43-61CCEDD95CA3}"/>
    <cellStyle name="Output 4" xfId="7767" xr:uid="{32DA5255-E764-46FF-915B-4164F5DBC349}"/>
    <cellStyle name="Output 40" xfId="7768" xr:uid="{B3F5A953-331C-4C21-AB4A-6655CDE4D70E}"/>
    <cellStyle name="Output 41" xfId="7769" xr:uid="{4C39A723-4DB2-4B8D-82BA-FD271C92FBF3}"/>
    <cellStyle name="Output 42" xfId="7770" xr:uid="{B1686479-2632-4071-89DC-8FEFD5DE28DC}"/>
    <cellStyle name="Output 43" xfId="7771" xr:uid="{CC7492C0-91FD-4BA5-B6C8-F6881BD8B6A1}"/>
    <cellStyle name="Output 44" xfId="7772" xr:uid="{D5CB2F84-581D-421D-B732-DB5C7DE3C47E}"/>
    <cellStyle name="Output 45" xfId="7773" xr:uid="{6AEFA545-40AB-4C1E-9EC1-432E48AD42BA}"/>
    <cellStyle name="Output 46" xfId="7774" xr:uid="{B8C87D90-954F-4C92-9085-FBC2C9FFE90A}"/>
    <cellStyle name="Output 47" xfId="7775" xr:uid="{83866D94-155F-4156-ADB1-3C3B04A6BE7C}"/>
    <cellStyle name="Output 48" xfId="7776" xr:uid="{99920B7F-49A4-4356-A73B-3C3044F3E009}"/>
    <cellStyle name="Output 5" xfId="7777" xr:uid="{744FCCD4-B17A-4477-BD98-62D6D38FCDCC}"/>
    <cellStyle name="Output 6" xfId="7778" xr:uid="{7CAEAEAB-F43B-4A9E-8317-1C78D16F21AD}"/>
    <cellStyle name="Output 7" xfId="7779" xr:uid="{4EE78B8B-3632-4945-94FD-18ED0EFC1CDE}"/>
    <cellStyle name="Output 8" xfId="7780" xr:uid="{BB30B31F-7080-4375-B7D6-08A8784CA5A5}"/>
    <cellStyle name="Output 9" xfId="7781" xr:uid="{583346E4-1230-425A-BCE6-39DB28B1397C}"/>
    <cellStyle name="Percent" xfId="8015" builtinId="5"/>
    <cellStyle name="Percent 10" xfId="7782" xr:uid="{5002B631-88A9-42DC-A93B-F627989F0B47}"/>
    <cellStyle name="Percent 11" xfId="7783" xr:uid="{1FF05C3D-9CD1-4053-AA23-B5CC79EF0A1A}"/>
    <cellStyle name="Percent 12" xfId="7784" xr:uid="{C1197599-6019-46AF-B234-448D43720601}"/>
    <cellStyle name="Percent 13" xfId="7785" xr:uid="{03BA6FB1-4BA9-45DD-BC3B-5B2A241B3285}"/>
    <cellStyle name="Percent 14" xfId="7786" xr:uid="{E1EF81EA-F60F-4C81-BD99-C1186CB0F606}"/>
    <cellStyle name="Percent 15" xfId="7787" xr:uid="{0B696C0B-378C-48F1-95CE-E307EDF7BEB7}"/>
    <cellStyle name="Percent 16" xfId="7788" xr:uid="{7387922D-4CFB-4174-9C0F-7A4A211900D3}"/>
    <cellStyle name="Percent 17" xfId="7789" xr:uid="{FB6DC51E-C1E2-42B9-AC9B-ABA9F7C2782B}"/>
    <cellStyle name="Percent 18" xfId="7790" xr:uid="{B9F260F6-0B90-4482-AA46-48853D397F00}"/>
    <cellStyle name="Percent 19" xfId="7791" xr:uid="{322D1ADA-1903-4155-B274-705E6D768230}"/>
    <cellStyle name="Percent 2" xfId="7792" xr:uid="{6DAA6A90-C9F8-4B53-9FB5-CE914A4E2A31}"/>
    <cellStyle name="Percent 2 2" xfId="7793" xr:uid="{A45AE781-6554-4404-97E1-415A6841FB35}"/>
    <cellStyle name="Percent 2 2 2" xfId="7794" xr:uid="{2CC55B8D-A265-4C4C-AB4B-721A9A2D9C19}"/>
    <cellStyle name="Percent 20" xfId="7795" xr:uid="{21DE0262-519F-445C-B197-611E55ACE2FF}"/>
    <cellStyle name="Percent 21" xfId="7796" xr:uid="{C4DF2310-4D93-4897-AB75-768FEC41C218}"/>
    <cellStyle name="Percent 22" xfId="7797" xr:uid="{7084F8A3-BE8E-4D2E-855E-A80E3151DC66}"/>
    <cellStyle name="Percent 23" xfId="7798" xr:uid="{1177BC28-26A9-4331-AC32-91EC47B2D37F}"/>
    <cellStyle name="Percent 24" xfId="7799" xr:uid="{41D4A566-7910-42D5-99B4-DAB1A4F86A0B}"/>
    <cellStyle name="Percent 25" xfId="7800" xr:uid="{9F307F6A-8C63-4C1F-8E3D-E1EF6C6F95A5}"/>
    <cellStyle name="Percent 26" xfId="7801" xr:uid="{2D5EE41C-3498-4FFD-975B-77F67A878937}"/>
    <cellStyle name="Percent 27" xfId="7802" xr:uid="{106F333B-212D-4CDF-87C3-02B6CEE7CE26}"/>
    <cellStyle name="Percent 28" xfId="7803" xr:uid="{F08303B6-7F82-47EB-886A-264576A90E35}"/>
    <cellStyle name="Percent 29" xfId="7804" xr:uid="{9B01412C-AD4A-4792-9547-7E0219DE0726}"/>
    <cellStyle name="Percent 3" xfId="7805" xr:uid="{5A9C9EFC-74F2-4AF2-AFC8-48F398D5D1D6}"/>
    <cellStyle name="Percent 3 2" xfId="7806" xr:uid="{CE02F9FD-20B3-423E-B409-D0107A142A3B}"/>
    <cellStyle name="Percent 30" xfId="7807" xr:uid="{DB1ADDCD-5129-4354-BA06-D5ABB32FC994}"/>
    <cellStyle name="Percent 31" xfId="7808" xr:uid="{211CED4E-902D-4CDF-A367-D73334620AA7}"/>
    <cellStyle name="Percent 32" xfId="7809" xr:uid="{E0A1E9BA-F05E-4A0D-94B4-8236C9EBC7B0}"/>
    <cellStyle name="Percent 33" xfId="7810" xr:uid="{C5EFB1EA-9CB7-4B1B-8F39-A33777ADB0A2}"/>
    <cellStyle name="Percent 34" xfId="7811" xr:uid="{650F2C18-188A-4C2D-B8C0-09680338EB58}"/>
    <cellStyle name="Percent 35" xfId="7812" xr:uid="{8DBEE85B-A40F-4CEB-ADDF-FBC717104205}"/>
    <cellStyle name="Percent 36" xfId="7813" xr:uid="{3CB403E3-3D6B-43DE-85BB-B7FC32097757}"/>
    <cellStyle name="Percent 37" xfId="7814" xr:uid="{43467085-258D-4596-898E-26E41360473E}"/>
    <cellStyle name="Percent 38" xfId="7815" xr:uid="{54A90D80-3E6D-4ADD-90F8-4C33FB9755DA}"/>
    <cellStyle name="Percent 39" xfId="7816" xr:uid="{258F9710-1750-4725-8C6F-7FA786718E3A}"/>
    <cellStyle name="Percent 4" xfId="7817" xr:uid="{BD05DF31-9DCB-403D-81FA-C3E36E0BFB89}"/>
    <cellStyle name="Percent 4 2" xfId="7818" xr:uid="{87252FCD-B92D-4794-BE54-FB8C743B1601}"/>
    <cellStyle name="Percent 40" xfId="7819" xr:uid="{69C6B269-3E3F-40C2-9A01-C9667A7A69A9}"/>
    <cellStyle name="Percent 41" xfId="7820" xr:uid="{31FC052B-4713-49AC-AA3B-694BD4CD6E61}"/>
    <cellStyle name="Percent 5" xfId="7821" xr:uid="{6C9A140C-CD35-4A0C-BC3C-0B310DB1C529}"/>
    <cellStyle name="Percent 6" xfId="7822" xr:uid="{55E37F42-DDF5-407B-87DA-0AD83AC63226}"/>
    <cellStyle name="Percent 7" xfId="7823" xr:uid="{BAD2B540-6762-4FA7-8DCB-1034808DAEDC}"/>
    <cellStyle name="Percent 8" xfId="7824" xr:uid="{077F74BA-E0BF-4C7D-9D8A-AF77CC9CF8A8}"/>
    <cellStyle name="Percent 9" xfId="7825" xr:uid="{06047C0A-9825-470D-88A4-8E59CB35B9E7}"/>
    <cellStyle name="percentage difference" xfId="7826" xr:uid="{3AC91DBF-719B-406F-BC78-01C4E52E3AF9}"/>
    <cellStyle name="percentage difference one decimal" xfId="7827" xr:uid="{50BC32B7-E8A4-41FD-B0FB-5E6CF1782C57}"/>
    <cellStyle name="percentage difference zero decimal" xfId="7828" xr:uid="{6E6C1DA7-2E20-45AF-9649-971EA9CD2FAC}"/>
    <cellStyle name="Publication" xfId="7829" xr:uid="{016A80AA-846D-4BEE-A260-E66545984A15}"/>
    <cellStyle name="Red Text" xfId="7830" xr:uid="{C377EA9E-750E-4D86-AE42-46A00A8CD268}"/>
    <cellStyle name="TableStyleLight1" xfId="7831" xr:uid="{FA80CC5E-038A-4D24-B3BB-5CA9B9AF6119}"/>
    <cellStyle name="Title 10" xfId="7832" xr:uid="{191E3853-25DD-427E-A0F5-DCCC110FC7CE}"/>
    <cellStyle name="Title 11" xfId="7833" xr:uid="{876D603B-B47A-4566-B197-58C8F25A22AB}"/>
    <cellStyle name="Title 12" xfId="7834" xr:uid="{7744C0DC-687A-4473-AD11-F9C4C62F0E3A}"/>
    <cellStyle name="Title 13" xfId="7835" xr:uid="{B71A1573-30D9-4A63-B685-9083A69DE6D4}"/>
    <cellStyle name="Title 14" xfId="7836" xr:uid="{05B4BF63-C102-482C-A3B2-CE0E84382939}"/>
    <cellStyle name="Title 15" xfId="7837" xr:uid="{B5D10BDD-8992-454C-B9C4-294F43A40AD8}"/>
    <cellStyle name="Title 16" xfId="7838" xr:uid="{8632496C-043C-492F-B8FA-3CEE94FEA050}"/>
    <cellStyle name="Title 17" xfId="7839" xr:uid="{AEF8C726-4628-497D-A67E-CD327BD317C7}"/>
    <cellStyle name="Title 18" xfId="7840" xr:uid="{AF16BF46-3CD3-40E8-BAC0-6B6495598FE6}"/>
    <cellStyle name="Title 19" xfId="7841" xr:uid="{F753DB86-E0EE-44F4-A953-0D4CE13B8F6E}"/>
    <cellStyle name="Title 2" xfId="7842" xr:uid="{B51A27E9-E9DD-471B-9C0A-614F0CD1D44D}"/>
    <cellStyle name="Title 2 2" xfId="7843" xr:uid="{9BE82CD6-81EA-4762-88C3-C15BB137D30B}"/>
    <cellStyle name="Title 2 3" xfId="7844" xr:uid="{37DF2524-F89C-498C-9B5B-323AF89D6812}"/>
    <cellStyle name="Title 2 4" xfId="7845" xr:uid="{5DBC7F75-C41F-44A3-8C81-5D3E198CFAA0}"/>
    <cellStyle name="Title 2 5" xfId="7846" xr:uid="{E8BC7683-B0C3-42EC-9A7A-C112BE00B048}"/>
    <cellStyle name="Title 2 6" xfId="7847" xr:uid="{AFF3D003-C7E6-45F6-9773-CC019E2973B5}"/>
    <cellStyle name="Title 2 7" xfId="7848" xr:uid="{958453AE-933E-4D06-8201-6E96FE4A0591}"/>
    <cellStyle name="Title 2 8" xfId="7849" xr:uid="{B90AD873-1A39-4FAA-AB0D-D64FCFF0D403}"/>
    <cellStyle name="Title 20" xfId="7850" xr:uid="{9AC70C7D-51F9-4E13-B1F5-42214C616E0E}"/>
    <cellStyle name="Title 21" xfId="7851" xr:uid="{353F695E-D02B-46E3-8F8B-265A76468E9B}"/>
    <cellStyle name="Title 22" xfId="7852" xr:uid="{2FBAB145-82F5-4619-923A-EF57C1B25EBD}"/>
    <cellStyle name="Title 23" xfId="7853" xr:uid="{CEECBFB7-274B-44A0-A8C1-0E52FEE58DB4}"/>
    <cellStyle name="Title 24" xfId="7854" xr:uid="{E5217EBC-74C5-4E58-89AA-D4EC34B383DD}"/>
    <cellStyle name="Title 25" xfId="7855" xr:uid="{98854363-161D-48E5-B062-FE5491ACBF03}"/>
    <cellStyle name="Title 26" xfId="7856" xr:uid="{CB5716C0-C3E7-40E9-947D-4D238D9CCDA9}"/>
    <cellStyle name="Title 27" xfId="7857" xr:uid="{E1D9463D-5387-41AA-94F4-2507C236A24A}"/>
    <cellStyle name="Title 28" xfId="7858" xr:uid="{6F2F7815-2CA6-4350-9036-58163F5798D2}"/>
    <cellStyle name="Title 29" xfId="7859" xr:uid="{C5479DCE-B221-4D86-ADBD-FB8711614CF9}"/>
    <cellStyle name="Title 3" xfId="7860" xr:uid="{C943F6CB-20FD-4D39-81C0-7970F9E2C697}"/>
    <cellStyle name="Title 30" xfId="7861" xr:uid="{ED152AE7-C03B-42A8-96D7-80632BC1A1B0}"/>
    <cellStyle name="Title 31" xfId="7862" xr:uid="{E1C456EA-2C24-4EB3-933E-C610B77F544E}"/>
    <cellStyle name="Title 32" xfId="7863" xr:uid="{62C6ED86-A8D4-4EA2-BD7C-1C28C1E80F92}"/>
    <cellStyle name="Title 33" xfId="7864" xr:uid="{289A3F5F-AC28-44F4-90AD-952A2CD46CEE}"/>
    <cellStyle name="Title 34" xfId="7865" xr:uid="{E4F43512-B2DD-478E-99C7-B30B555D1D29}"/>
    <cellStyle name="Title 35" xfId="7866" xr:uid="{65168930-7F9C-471A-9A39-F65D3DF9EEA2}"/>
    <cellStyle name="Title 36" xfId="7867" xr:uid="{A6C37DF2-6F2F-4B2D-90C4-86128A56CD44}"/>
    <cellStyle name="Title 37" xfId="7868" xr:uid="{91B123A4-D0E3-47EF-B573-093C4BF5AE91}"/>
    <cellStyle name="Title 38" xfId="7869" xr:uid="{4491FEC9-314C-4F37-9D6B-CD18E7C78690}"/>
    <cellStyle name="Title 39" xfId="7870" xr:uid="{6D0CF535-E2F7-40E5-BD1F-8B4C31878451}"/>
    <cellStyle name="Title 4" xfId="7871" xr:uid="{D7C9A797-F0B0-4FAD-ACAF-81A8724082B5}"/>
    <cellStyle name="Title 40" xfId="7872" xr:uid="{6554EFFC-02D4-41C2-BC47-F6EDEEE87E63}"/>
    <cellStyle name="Title 41" xfId="7873" xr:uid="{BF52AC8D-08DA-44D2-AC55-A22219CD0642}"/>
    <cellStyle name="Title 42" xfId="7874" xr:uid="{81070548-33F7-4A7E-8E02-FFE5979F37E8}"/>
    <cellStyle name="Title 43" xfId="7875" xr:uid="{C5C53762-A5CD-407C-8403-977347F47F0A}"/>
    <cellStyle name="Title 44" xfId="7876" xr:uid="{90E817AD-F288-42D4-B4DA-C38104A8DB07}"/>
    <cellStyle name="Title 45" xfId="7877" xr:uid="{2ABD83D0-BC40-4213-8F97-FFFC26061A31}"/>
    <cellStyle name="Title 46" xfId="7878" xr:uid="{B2BD0E13-50CD-4990-831C-82C961E394D8}"/>
    <cellStyle name="Title 47" xfId="7879" xr:uid="{3E606A47-51EB-4DA1-ADB2-079EB516E984}"/>
    <cellStyle name="Title 48" xfId="7880" xr:uid="{E7B51CF4-5A99-4571-BB4C-92C8A93F471F}"/>
    <cellStyle name="Title 5" xfId="7881" xr:uid="{5FCB5D67-11F0-4C31-97EB-E6603719E22B}"/>
    <cellStyle name="Title 6" xfId="7882" xr:uid="{E79D68E1-6BA2-46DA-9E47-07D136BE7380}"/>
    <cellStyle name="Title 7" xfId="7883" xr:uid="{B1689853-39FD-4E76-8FC2-F995EB8195AF}"/>
    <cellStyle name="Title 8" xfId="7884" xr:uid="{D6C30C87-28EC-4DBF-B90C-554D752DB353}"/>
    <cellStyle name="Title 9" xfId="7885" xr:uid="{377C8DA5-7E50-4D3B-A22D-475BF71C71E4}"/>
    <cellStyle name="TopGrey" xfId="7886" xr:uid="{4A4E3E6E-B42D-4607-8B98-51703D46F216}"/>
    <cellStyle name="Total 10" xfId="7887" xr:uid="{BE469C17-DF2F-4840-8347-2AD4E198DD65}"/>
    <cellStyle name="Total 11" xfId="7888" xr:uid="{CE02A608-A9A5-4281-A45E-D8FD6B7E4DCD}"/>
    <cellStyle name="Total 12" xfId="7889" xr:uid="{4FD9FCF2-FE23-4458-86AC-328292731405}"/>
    <cellStyle name="Total 13" xfId="7890" xr:uid="{50768FB0-4C45-4D6A-95C4-0FC3526D4F0C}"/>
    <cellStyle name="Total 14" xfId="7891" xr:uid="{C49BC7E0-8395-442E-A552-850C5EE7D561}"/>
    <cellStyle name="Total 15" xfId="7892" xr:uid="{4D5824FC-30F8-427B-AFC6-FEA718C9CC05}"/>
    <cellStyle name="Total 16" xfId="7893" xr:uid="{44930667-9FDB-4AF1-BBED-7B655239E3DB}"/>
    <cellStyle name="Total 17" xfId="7894" xr:uid="{69EA5FFF-CAD3-4EA2-B587-0E8F3C197E46}"/>
    <cellStyle name="Total 18" xfId="7895" xr:uid="{44859723-66EE-4332-9591-60FFD0FD1186}"/>
    <cellStyle name="Total 19" xfId="7896" xr:uid="{3C5E1BC0-FE1B-4676-BA0D-722B0FF54ABA}"/>
    <cellStyle name="Total 2" xfId="7897" xr:uid="{BA950AC1-D58D-4C92-9A1B-F4F6F4318808}"/>
    <cellStyle name="Total 2 2" xfId="7898" xr:uid="{23C69A97-BA79-4B27-A348-6F3B4C03C844}"/>
    <cellStyle name="Total 2 3" xfId="7899" xr:uid="{D3BF39DC-B584-4CDE-93A8-C3EFA57DD4AD}"/>
    <cellStyle name="Total 2 4" xfId="7900" xr:uid="{A5E2D91F-A53A-4497-97B2-299482C9781B}"/>
    <cellStyle name="Total 2 5" xfId="7901" xr:uid="{A00E3CE0-D359-4F56-A783-8D76F40C519A}"/>
    <cellStyle name="Total 2 6" xfId="7902" xr:uid="{EFFEA5C5-C4A6-4AC8-AF2A-D55A5704FC33}"/>
    <cellStyle name="Total 2 7" xfId="7903" xr:uid="{533EAC06-178E-43D8-9011-C13F6B7E78E6}"/>
    <cellStyle name="Total 2 8" xfId="7904" xr:uid="{41ED4DF3-7132-468C-9FD5-ACD78BB22678}"/>
    <cellStyle name="Total 20" xfId="7905" xr:uid="{93CA1F4C-0E6F-40D3-BA44-01057101D6BC}"/>
    <cellStyle name="Total 21" xfId="7906" xr:uid="{63E50DA0-FAE8-4501-BD79-BFD86516C0F5}"/>
    <cellStyle name="Total 22" xfId="7907" xr:uid="{F5B9FFC9-12D0-453B-AF88-CF861B941BB9}"/>
    <cellStyle name="Total 23" xfId="7908" xr:uid="{4F271A1A-2825-4F99-9426-E343A3F3BB9A}"/>
    <cellStyle name="Total 24" xfId="7909" xr:uid="{3A45155A-D864-4B1D-9EEE-6FB121828311}"/>
    <cellStyle name="Total 25" xfId="7910" xr:uid="{52D4FCDF-0890-4B58-9833-08106FF6FACF}"/>
    <cellStyle name="Total 26" xfId="7911" xr:uid="{B0B63068-02B9-4892-BEC9-ADFA7607BAD1}"/>
    <cellStyle name="Total 27" xfId="7912" xr:uid="{AB08D9C5-83FF-4D3D-BED0-8D8FABBCAECA}"/>
    <cellStyle name="Total 28" xfId="7913" xr:uid="{7406F3A3-5D8F-441A-AC0E-41B9F708DC75}"/>
    <cellStyle name="Total 29" xfId="7914" xr:uid="{1CD89491-44E3-4CEC-8E83-F8A5C1678877}"/>
    <cellStyle name="Total 3" xfId="7915" xr:uid="{52682984-CE18-4D8F-8036-A5ECE159A7B5}"/>
    <cellStyle name="Total 30" xfId="7916" xr:uid="{3C7EB716-0311-4895-B5D5-BC1358D35638}"/>
    <cellStyle name="Total 31" xfId="7917" xr:uid="{7D26DEE7-49DC-41D1-834F-0F7E2B8BB898}"/>
    <cellStyle name="Total 32" xfId="7918" xr:uid="{E5AEB4F9-4C14-4850-B93F-71E4DF693C00}"/>
    <cellStyle name="Total 33" xfId="7919" xr:uid="{544E552E-A884-457F-A899-F210BB850AFC}"/>
    <cellStyle name="Total 34" xfId="7920" xr:uid="{F3E0E172-9215-4F58-89F1-32665C3816DC}"/>
    <cellStyle name="Total 35" xfId="7921" xr:uid="{93E57A1A-E577-4643-91D4-1075B6995A14}"/>
    <cellStyle name="Total 36" xfId="7922" xr:uid="{C244684C-6A7E-46BE-AB07-82222C9B85CE}"/>
    <cellStyle name="Total 37" xfId="7923" xr:uid="{93C2E233-5E7D-4F46-8816-4777377AE887}"/>
    <cellStyle name="Total 38" xfId="7924" xr:uid="{B67330F4-151A-4481-9EF7-6B9B3E705288}"/>
    <cellStyle name="Total 39" xfId="7925" xr:uid="{3D0E7944-1127-4E2E-B825-E888EA20935A}"/>
    <cellStyle name="Total 4" xfId="7926" xr:uid="{15946D90-1F30-489D-9C46-FD00A99E9EB9}"/>
    <cellStyle name="Total 40" xfId="7927" xr:uid="{770B67A9-5CE1-48DE-B7E0-877400B55F3E}"/>
    <cellStyle name="Total 41" xfId="7928" xr:uid="{9BBA5E4D-8247-44AA-AC5C-D2BF68DAB92F}"/>
    <cellStyle name="Total 42" xfId="7929" xr:uid="{F313D9F2-B5CD-44D6-AEF7-70E05F6E60D0}"/>
    <cellStyle name="Total 43" xfId="7930" xr:uid="{9D51CA8E-C98B-4F3F-8D57-6A931F5972EB}"/>
    <cellStyle name="Total 44" xfId="7931" xr:uid="{8F977DC4-A7EA-4D18-ACE4-402534F686C7}"/>
    <cellStyle name="Total 45" xfId="7932" xr:uid="{F538F9BC-202F-46F0-8FB4-2F4504843C50}"/>
    <cellStyle name="Total 46" xfId="7933" xr:uid="{390BE490-E693-4312-87D0-9F2BBA91D206}"/>
    <cellStyle name="Total 47" xfId="7934" xr:uid="{C7E2CDB2-FCEB-448B-8BE1-B5E1A3FF8E11}"/>
    <cellStyle name="Total 48" xfId="7935" xr:uid="{4C8525EC-EF80-4456-9630-33D951ED4FEC}"/>
    <cellStyle name="Total 5" xfId="7936" xr:uid="{BD2B9AEF-F6FB-433E-947C-61B2250BC29B}"/>
    <cellStyle name="Total 6" xfId="7937" xr:uid="{3F644E89-CA2E-44B7-BCE8-0E2129AC1FE1}"/>
    <cellStyle name="Total 7" xfId="7938" xr:uid="{6DCDE9CE-2B38-4C23-9A4E-B2BA8BB4AE89}"/>
    <cellStyle name="Total 8" xfId="7939" xr:uid="{6EBD7C7E-2B1F-4341-ACB1-14770EC1B0C8}"/>
    <cellStyle name="Total 9" xfId="7940" xr:uid="{55932F06-C9DD-4A4C-990E-93AF0E3E489B}"/>
    <cellStyle name="Warning Text 10" xfId="7941" xr:uid="{4F394784-A49B-4FA8-83CF-1ED64C0F6ACB}"/>
    <cellStyle name="Warning Text 11" xfId="7942" xr:uid="{4025D8DB-EAC1-4F6F-8360-B54B7F8767ED}"/>
    <cellStyle name="Warning Text 12" xfId="7943" xr:uid="{49DA3249-20E2-4D2C-AAE2-0E0FEF68B802}"/>
    <cellStyle name="Warning Text 13" xfId="7944" xr:uid="{AA9F0B93-B250-41B2-AEEC-E65DC1E43AD8}"/>
    <cellStyle name="Warning Text 14" xfId="7945" xr:uid="{CB916800-A9DA-405D-86D2-B0F96D0A1276}"/>
    <cellStyle name="Warning Text 15" xfId="7946" xr:uid="{E4D29359-CA31-44B7-B0CC-85AC4FF1C43F}"/>
    <cellStyle name="Warning Text 16" xfId="7947" xr:uid="{C407FCC8-4168-4372-A0BD-7498D8EDF79D}"/>
    <cellStyle name="Warning Text 17" xfId="7948" xr:uid="{999C9279-F143-4EEB-AB93-C038629C4696}"/>
    <cellStyle name="Warning Text 18" xfId="7949" xr:uid="{1B06093F-3BAD-4D16-9ED6-E704E312C013}"/>
    <cellStyle name="Warning Text 19" xfId="7950" xr:uid="{9FD24CB9-88BC-4822-A5B6-D1A6738C9B42}"/>
    <cellStyle name="Warning Text 2" xfId="7951" xr:uid="{00468571-9E0C-43C7-A37F-D3DD7D3A606C}"/>
    <cellStyle name="Warning Text 2 2" xfId="7952" xr:uid="{CE03040D-147D-47F7-BFA7-9E4640483FFF}"/>
    <cellStyle name="Warning Text 2 3" xfId="7953" xr:uid="{E51BA2DD-5963-430C-8651-239F8E7E23A5}"/>
    <cellStyle name="Warning Text 2 4" xfId="7954" xr:uid="{7687C2C8-8C5B-4084-97EA-640FB909260E}"/>
    <cellStyle name="Warning Text 2 5" xfId="7955" xr:uid="{DE84AA2D-D9FD-4E9D-9D43-6CC35F6F5813}"/>
    <cellStyle name="Warning Text 2 6" xfId="7956" xr:uid="{AD1FA312-7345-4328-B4C3-D21BABE2BA4D}"/>
    <cellStyle name="Warning Text 2 7" xfId="7957" xr:uid="{5EBA08C8-571C-48E7-A4C6-307A00374891}"/>
    <cellStyle name="Warning Text 2 8" xfId="7958" xr:uid="{61534C53-E198-4A8B-BAA2-8B2EB52EF701}"/>
    <cellStyle name="Warning Text 20" xfId="7959" xr:uid="{DF5CEFAA-799D-4C8D-BF6B-160E3CD786FF}"/>
    <cellStyle name="Warning Text 21" xfId="7960" xr:uid="{7C87B00E-CC6D-4161-97A9-717523BF4950}"/>
    <cellStyle name="Warning Text 22" xfId="7961" xr:uid="{2E835494-A5F3-4EF4-BD4E-048C9BAE3CAC}"/>
    <cellStyle name="Warning Text 23" xfId="7962" xr:uid="{E5116621-C3C9-46B0-B70C-6521D98CB326}"/>
    <cellStyle name="Warning Text 24" xfId="7963" xr:uid="{EAED40DA-D4F4-4D8D-8C4F-8CFC85BEF47A}"/>
    <cellStyle name="Warning Text 25" xfId="7964" xr:uid="{6B7B6E8D-89EF-43E5-9D47-FAE5A62E0BEE}"/>
    <cellStyle name="Warning Text 26" xfId="7965" xr:uid="{6769ADBC-DE17-4F1A-A1A4-67F7B06B4723}"/>
    <cellStyle name="Warning Text 27" xfId="7966" xr:uid="{8608405F-92FF-414B-91D9-8E1B683ECB3C}"/>
    <cellStyle name="Warning Text 28" xfId="7967" xr:uid="{AB5323F0-461C-4C09-AFCF-EA14E4BC91FD}"/>
    <cellStyle name="Warning Text 29" xfId="7968" xr:uid="{44580B84-6E3C-4C05-8751-485C4AA95428}"/>
    <cellStyle name="Warning Text 3" xfId="7969" xr:uid="{122C3D99-3114-4AD5-B05A-4627A7CD44EE}"/>
    <cellStyle name="Warning Text 30" xfId="7970" xr:uid="{0766378B-35BB-4CDF-AEB3-88CF81E9C6ED}"/>
    <cellStyle name="Warning Text 31" xfId="7971" xr:uid="{7F7311FC-C362-49E9-8631-C9203C1EA742}"/>
    <cellStyle name="Warning Text 32" xfId="7972" xr:uid="{DC873AD4-5521-4056-8D7B-98B201281882}"/>
    <cellStyle name="Warning Text 33" xfId="7973" xr:uid="{8E8D60FF-19F6-403A-AB2A-A479E1D01F38}"/>
    <cellStyle name="Warning Text 34" xfId="7974" xr:uid="{F3F3050E-B348-4FAF-931F-42AAD3CFC6DC}"/>
    <cellStyle name="Warning Text 35" xfId="7975" xr:uid="{74E012FC-CB9A-4300-9456-26767A173742}"/>
    <cellStyle name="Warning Text 36" xfId="7976" xr:uid="{EEAB1EDC-1B1F-4E81-9696-A2282F365568}"/>
    <cellStyle name="Warning Text 37" xfId="7977" xr:uid="{865D73BC-A39E-4D35-9AAD-52F44F40CB22}"/>
    <cellStyle name="Warning Text 38" xfId="7978" xr:uid="{4E5384DF-688A-48E5-B58A-57AA0322C044}"/>
    <cellStyle name="Warning Text 39" xfId="7979" xr:uid="{94CAED70-ABE8-48A9-9BA2-EA578ABAE648}"/>
    <cellStyle name="Warning Text 4" xfId="7980" xr:uid="{388CAE06-30ED-4279-B359-F9456DA2A151}"/>
    <cellStyle name="Warning Text 40" xfId="7981" xr:uid="{AD094C2A-705F-4652-AA24-BD916279ADD8}"/>
    <cellStyle name="Warning Text 41" xfId="7982" xr:uid="{C56C3891-69FA-453E-BEC6-F7BA933AD2E7}"/>
    <cellStyle name="Warning Text 42" xfId="7983" xr:uid="{B95ABF89-9F74-453B-8D50-A848A62A71D6}"/>
    <cellStyle name="Warning Text 43" xfId="7984" xr:uid="{B73BC693-887B-4E17-B4AE-6B7EB9AD91FB}"/>
    <cellStyle name="Warning Text 44" xfId="7985" xr:uid="{FE6D0896-5DF8-4354-A63D-C2F05D0A97EE}"/>
    <cellStyle name="Warning Text 45" xfId="7986" xr:uid="{28F72831-B9D8-46DA-9DE0-54B3B30FB7D3}"/>
    <cellStyle name="Warning Text 46" xfId="7987" xr:uid="{4A6DC310-F8DE-453D-A48D-F1977AD52292}"/>
    <cellStyle name="Warning Text 47" xfId="7988" xr:uid="{ACC4858C-D067-48E9-91EE-9C28548CBF61}"/>
    <cellStyle name="Warning Text 48" xfId="7989" xr:uid="{0E4538E8-9183-49AB-82AC-273DF226B137}"/>
    <cellStyle name="Warning Text 5" xfId="7990" xr:uid="{14DCC526-E29D-40E1-B118-F6E97ECFC607}"/>
    <cellStyle name="Warning Text 6" xfId="7991" xr:uid="{029B2AF3-FD19-4AB3-A333-BC03AF1D3444}"/>
    <cellStyle name="Warning Text 7" xfId="7992" xr:uid="{0B5D9149-DCAA-4919-9D54-E369C34B0CB3}"/>
    <cellStyle name="Warning Text 8" xfId="7993" xr:uid="{87CCF3CB-861B-48B7-AC48-E47D391E617D}"/>
    <cellStyle name="Warning Text 9" xfId="7994" xr:uid="{AD765A38-0510-43C5-8311-C29F13F35581}"/>
    <cellStyle name="WebAnchor1" xfId="7995" xr:uid="{BB714967-7A55-4BD2-A7BD-830563FEFE0A}"/>
    <cellStyle name="WebAnchor2" xfId="7996" xr:uid="{22076E36-BA63-405A-954D-2FB0DB9473C1}"/>
    <cellStyle name="WebAnchor3" xfId="7997" xr:uid="{F106163C-91F6-4363-A3E2-43B121FFDABA}"/>
    <cellStyle name="WebAnchor4" xfId="7998" xr:uid="{6E91BCE6-0A2A-414E-9844-01B58C6BBD5C}"/>
    <cellStyle name="WebAnchor5" xfId="7999" xr:uid="{CCD3836A-E2E3-46C7-9CC0-B9F91DAC281F}"/>
    <cellStyle name="WebAnchor6" xfId="8000" xr:uid="{E4D0A29B-9285-4C0C-A529-CAD7CD9A7349}"/>
    <cellStyle name="WebAnchor7" xfId="8001" xr:uid="{B03113F7-4E68-4095-B403-6E318336C35B}"/>
    <cellStyle name="Webexclude" xfId="8002" xr:uid="{B8F742F7-41A2-4BFF-8212-9C0C38061A01}"/>
    <cellStyle name="WebFN" xfId="8003" xr:uid="{8AB1F5A8-AB20-4A5F-80B9-22EE8A926A98}"/>
    <cellStyle name="WebFN1" xfId="8004" xr:uid="{F9F3260F-F810-442B-8B6E-E7E05DABE6F7}"/>
    <cellStyle name="WebFN2" xfId="8005" xr:uid="{D75C6DBE-C92A-487B-BB68-151F2BDF4E4A}"/>
    <cellStyle name="WebFN3" xfId="8006" xr:uid="{7FA2A823-69CC-4ED0-B050-2ACC565B7B49}"/>
    <cellStyle name="WebFN4" xfId="8007" xr:uid="{3A9E5A59-861D-4582-B183-2CAD230D46DF}"/>
    <cellStyle name="WebHR" xfId="8008" xr:uid="{1F625208-DFEB-47B2-AE0C-067F1139EC53}"/>
    <cellStyle name="WebIndent1" xfId="8009" xr:uid="{1AEF3FE3-91FE-4665-95DF-18A7B5FBF2B0}"/>
    <cellStyle name="WebIndent1wFN3" xfId="8010" xr:uid="{1EFEC1D2-7602-408E-A60C-1758D0E8878D}"/>
    <cellStyle name="WebIndent2" xfId="8011" xr:uid="{53956B05-E2F2-44E4-A3D8-C9FBE29D5A51}"/>
    <cellStyle name="WebNoBR" xfId="8012" xr:uid="{B5ED0956-8A72-42D2-8E02-FB8E48BB6A35}"/>
  </cellStyles>
  <dxfs count="0"/>
  <tableStyles count="1" defaultTableStyle="TableStyleMedium9" defaultPivotStyle="PivotStyleLight16">
    <tableStyle name="Invisible" pivot="0" table="0" count="0" xr9:uid="{DCBF1621-B03E-42AA-8783-974CD9B70F8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ogoo/Downloads/1.&#1058;&#1257;&#1089;&#1074;&#1080;&#1081;&#1085;_&#1089;&#1072;&#1085;&#1072;&#1083;&#1099;&#1085;_&#1084;&#1072;&#1103;&#1075;&#1090;_2021_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М-01"/>
      <sheetName val="ТМ-01 (ТХЗ)"/>
      <sheetName val="НМ-01"/>
      <sheetName val="НМ-02"/>
      <sheetName val="НМ-03"/>
      <sheetName val="НМ-04"/>
      <sheetName val="НМ-05"/>
      <sheetName val="НМ-06 ОН"/>
      <sheetName val="НМ-06а ОН"/>
      <sheetName val="НМ-06 УТ"/>
      <sheetName val="НМ-06а УТ"/>
      <sheetName val="НМ-07"/>
      <sheetName val="НМ-07а"/>
      <sheetName val="НМ-07б"/>
      <sheetName val="НМ-07в"/>
      <sheetName val="НМ-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0">
          <cell r="B20" t="str">
            <v xml:space="preserve">                                              Тэтгэврийн даатгал</v>
          </cell>
        </row>
        <row r="22">
          <cell r="B22" t="str">
            <v xml:space="preserve">                                              ҮОМШ-ний даатгал</v>
          </cell>
        </row>
        <row r="23">
          <cell r="B23" t="str">
            <v xml:space="preserve">                                              Ажилгүйдлийн даатгал</v>
          </cell>
        </row>
        <row r="24">
          <cell r="B24" t="str">
            <v xml:space="preserve">                                              Эрүүл мэндийн даатгал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AB79"/>
  <sheetViews>
    <sheetView topLeftCell="F1" zoomScaleNormal="100" workbookViewId="0">
      <selection activeCell="S8" sqref="S8"/>
    </sheetView>
  </sheetViews>
  <sheetFormatPr defaultColWidth="9.140625" defaultRowHeight="12"/>
  <cols>
    <col min="1" max="1" width="6.28515625" style="448" customWidth="1"/>
    <col min="2" max="2" width="16.5703125" style="437" customWidth="1"/>
    <col min="3" max="3" width="18.7109375" style="427" customWidth="1"/>
    <col min="4" max="4" width="10.85546875" style="503" customWidth="1"/>
    <col min="5" max="5" width="14.7109375" style="238" customWidth="1"/>
    <col min="6" max="6" width="13.7109375" style="238" customWidth="1"/>
    <col min="7" max="7" width="14" style="238" customWidth="1"/>
    <col min="8" max="8" width="14.7109375" style="244" customWidth="1"/>
    <col min="9" max="9" width="14.85546875" style="244" customWidth="1"/>
    <col min="10" max="10" width="10.28515625" style="731" customWidth="1"/>
    <col min="11" max="11" width="12.28515625" style="238" customWidth="1"/>
    <col min="12" max="12" width="9.28515625" style="238" customWidth="1"/>
    <col min="13" max="13" width="14.7109375" style="238" customWidth="1"/>
    <col min="14" max="14" width="10.28515625" style="238" customWidth="1"/>
    <col min="15" max="15" width="17.42578125" style="238" customWidth="1"/>
    <col min="16" max="16" width="9.28515625" style="238" bestFit="1" customWidth="1"/>
    <col min="17" max="17" width="18.140625" style="238" customWidth="1"/>
    <col min="18" max="18" width="9.28515625" style="731" bestFit="1" customWidth="1"/>
    <col min="19" max="19" width="13" style="238" customWidth="1"/>
    <col min="20" max="20" width="9.140625" style="238"/>
    <col min="21" max="21" width="14.5703125" style="238" customWidth="1"/>
    <col min="22" max="22" width="8.85546875" style="731"/>
    <col min="23" max="23" width="14.5703125" style="238" customWidth="1"/>
    <col min="24" max="24" width="19.140625" style="238" customWidth="1"/>
    <col min="25" max="25" width="16.85546875" style="238" customWidth="1"/>
    <col min="26" max="26" width="18.42578125" style="238" customWidth="1"/>
    <col min="27" max="27" width="17.85546875" style="241" customWidth="1"/>
    <col min="28" max="28" width="17.42578125" style="241" customWidth="1"/>
    <col min="29" max="16384" width="9.140625" style="228"/>
  </cols>
  <sheetData>
    <row r="1" spans="1:28" ht="13.5">
      <c r="A1" s="522" t="s">
        <v>567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2"/>
      <c r="P1" s="522"/>
      <c r="Q1" s="522"/>
      <c r="R1" s="522"/>
      <c r="S1" s="522"/>
      <c r="T1" s="522"/>
      <c r="U1" s="522"/>
      <c r="V1" s="522"/>
      <c r="W1" s="522"/>
      <c r="X1" s="522"/>
      <c r="Y1" s="522"/>
      <c r="Z1" s="522"/>
      <c r="AA1" s="522"/>
      <c r="AB1" s="522"/>
    </row>
    <row r="2" spans="1:28" ht="13.5">
      <c r="A2" s="450"/>
      <c r="B2" s="445"/>
      <c r="C2" s="445"/>
      <c r="D2" s="498"/>
      <c r="E2" s="337"/>
      <c r="F2" s="337"/>
      <c r="G2" s="337"/>
      <c r="H2" s="337"/>
      <c r="I2" s="337"/>
      <c r="J2" s="701"/>
      <c r="K2" s="337"/>
      <c r="L2" s="337"/>
      <c r="M2" s="337"/>
      <c r="N2" s="337"/>
      <c r="O2" s="337"/>
      <c r="P2" s="337"/>
      <c r="Q2" s="337"/>
      <c r="R2" s="701"/>
      <c r="S2" s="337"/>
      <c r="T2" s="337"/>
      <c r="U2" s="337"/>
      <c r="V2" s="701"/>
      <c r="W2" s="337"/>
      <c r="X2" s="337"/>
      <c r="Y2" s="337"/>
      <c r="Z2" s="337"/>
      <c r="AA2" s="337"/>
      <c r="AB2" s="337"/>
    </row>
    <row r="3" spans="1:28" ht="29.25" customHeight="1">
      <c r="A3" s="523" t="s">
        <v>312</v>
      </c>
      <c r="B3" s="524" t="s">
        <v>313</v>
      </c>
      <c r="C3" s="526" t="s">
        <v>160</v>
      </c>
      <c r="D3" s="527" t="s">
        <v>314</v>
      </c>
      <c r="E3" s="521" t="s">
        <v>96</v>
      </c>
      <c r="F3" s="528" t="s">
        <v>361</v>
      </c>
      <c r="G3" s="529"/>
      <c r="H3" s="530" t="s">
        <v>315</v>
      </c>
      <c r="I3" s="530"/>
      <c r="J3" s="521" t="s">
        <v>316</v>
      </c>
      <c r="K3" s="521"/>
      <c r="L3" s="521" t="s">
        <v>317</v>
      </c>
      <c r="M3" s="521"/>
      <c r="N3" s="521" t="s">
        <v>318</v>
      </c>
      <c r="O3" s="521"/>
      <c r="P3" s="521" t="s">
        <v>319</v>
      </c>
      <c r="Q3" s="521"/>
      <c r="R3" s="521" t="s">
        <v>320</v>
      </c>
      <c r="S3" s="521"/>
      <c r="T3" s="521" t="s">
        <v>422</v>
      </c>
      <c r="U3" s="521"/>
      <c r="V3" s="521" t="s">
        <v>321</v>
      </c>
      <c r="W3" s="521"/>
      <c r="X3" s="521" t="s">
        <v>322</v>
      </c>
      <c r="Y3" s="521" t="s">
        <v>323</v>
      </c>
      <c r="Z3" s="521" t="s">
        <v>324</v>
      </c>
      <c r="AA3" s="521" t="s">
        <v>325</v>
      </c>
      <c r="AB3" s="521" t="s">
        <v>326</v>
      </c>
    </row>
    <row r="4" spans="1:28" ht="13.5">
      <c r="A4" s="523"/>
      <c r="B4" s="525"/>
      <c r="C4" s="526"/>
      <c r="D4" s="527" t="s">
        <v>327</v>
      </c>
      <c r="E4" s="521" t="s">
        <v>96</v>
      </c>
      <c r="F4" s="230" t="s">
        <v>310</v>
      </c>
      <c r="G4" s="230" t="s">
        <v>205</v>
      </c>
      <c r="H4" s="229" t="s">
        <v>328</v>
      </c>
      <c r="I4" s="229" t="s">
        <v>39</v>
      </c>
      <c r="J4" s="729" t="s">
        <v>310</v>
      </c>
      <c r="K4" s="230" t="s">
        <v>205</v>
      </c>
      <c r="L4" s="230" t="s">
        <v>310</v>
      </c>
      <c r="M4" s="230" t="s">
        <v>205</v>
      </c>
      <c r="N4" s="230" t="s">
        <v>310</v>
      </c>
      <c r="O4" s="230" t="s">
        <v>205</v>
      </c>
      <c r="P4" s="230" t="s">
        <v>310</v>
      </c>
      <c r="Q4" s="230" t="s">
        <v>205</v>
      </c>
      <c r="R4" s="729" t="s">
        <v>310</v>
      </c>
      <c r="S4" s="230" t="s">
        <v>205</v>
      </c>
      <c r="T4" s="230" t="s">
        <v>310</v>
      </c>
      <c r="U4" s="230" t="s">
        <v>205</v>
      </c>
      <c r="V4" s="728" t="s">
        <v>310</v>
      </c>
      <c r="W4" s="230" t="s">
        <v>205</v>
      </c>
      <c r="X4" s="521"/>
      <c r="Y4" s="521"/>
      <c r="Z4" s="521"/>
      <c r="AA4" s="521"/>
      <c r="AB4" s="521"/>
    </row>
    <row r="5" spans="1:28" ht="13.5">
      <c r="A5" s="449">
        <v>1</v>
      </c>
      <c r="B5" s="444" t="s">
        <v>495</v>
      </c>
      <c r="C5" s="443" t="s">
        <v>496</v>
      </c>
      <c r="D5" s="500" t="s">
        <v>497</v>
      </c>
      <c r="E5" s="332">
        <v>1933000</v>
      </c>
      <c r="F5" s="232">
        <v>0.2</v>
      </c>
      <c r="G5" s="332">
        <f>+E5*F5</f>
        <v>386600</v>
      </c>
      <c r="H5" s="231">
        <v>20000</v>
      </c>
      <c r="I5" s="231">
        <f>H5*21</f>
        <v>420000</v>
      </c>
      <c r="J5" s="728">
        <v>0.2</v>
      </c>
      <c r="K5" s="232">
        <f>+E5*J5</f>
        <v>386600</v>
      </c>
      <c r="L5" s="232">
        <v>0</v>
      </c>
      <c r="M5" s="232">
        <f>+E5*L5</f>
        <v>0</v>
      </c>
      <c r="N5" s="233">
        <v>0.25</v>
      </c>
      <c r="O5" s="232">
        <f>+E5*N5</f>
        <v>483250</v>
      </c>
      <c r="P5" s="232">
        <v>0</v>
      </c>
      <c r="Q5" s="232">
        <f>+E5*P5</f>
        <v>0</v>
      </c>
      <c r="R5" s="728">
        <v>0.26</v>
      </c>
      <c r="S5" s="232">
        <f>+E5*R5</f>
        <v>502580</v>
      </c>
      <c r="T5" s="232"/>
      <c r="U5" s="232">
        <f>+G5*T5</f>
        <v>0</v>
      </c>
      <c r="V5" s="728"/>
      <c r="W5" s="232">
        <f>+V5*E5</f>
        <v>0</v>
      </c>
      <c r="X5" s="232">
        <f>+G5+I5+K5+M5+O5+Q5+S5+W5+U5</f>
        <v>2179030</v>
      </c>
      <c r="Y5" s="232">
        <f>+X5+E5</f>
        <v>4112030</v>
      </c>
      <c r="Z5" s="232">
        <f>+Y5*6</f>
        <v>24672180</v>
      </c>
      <c r="AA5" s="232">
        <f>E5*100*2</f>
        <v>386600000</v>
      </c>
      <c r="AB5" s="232">
        <f>+Z5+AA5</f>
        <v>411272180</v>
      </c>
    </row>
    <row r="6" spans="1:28" ht="27">
      <c r="A6" s="449">
        <v>2</v>
      </c>
      <c r="B6" s="444" t="s">
        <v>498</v>
      </c>
      <c r="C6" s="442" t="s">
        <v>499</v>
      </c>
      <c r="D6" s="500" t="s">
        <v>359</v>
      </c>
      <c r="E6" s="332">
        <v>1400000</v>
      </c>
      <c r="F6" s="232">
        <v>0.2</v>
      </c>
      <c r="G6" s="332">
        <f>+E6*F6</f>
        <v>280000</v>
      </c>
      <c r="H6" s="231">
        <v>20000</v>
      </c>
      <c r="I6" s="231">
        <f>H6*21</f>
        <v>420000</v>
      </c>
      <c r="J6" s="728">
        <v>0.2</v>
      </c>
      <c r="K6" s="232">
        <f>+E6*J6</f>
        <v>280000</v>
      </c>
      <c r="L6" s="232">
        <v>0.2</v>
      </c>
      <c r="M6" s="232">
        <f>+E6*L6</f>
        <v>280000</v>
      </c>
      <c r="N6" s="233">
        <v>0.25</v>
      </c>
      <c r="O6" s="232">
        <f>+E6*N6</f>
        <v>350000</v>
      </c>
      <c r="P6" s="232">
        <v>0</v>
      </c>
      <c r="Q6" s="232">
        <f>+E6*P6</f>
        <v>0</v>
      </c>
      <c r="R6" s="728">
        <v>0</v>
      </c>
      <c r="S6" s="232">
        <f>+E6*R6</f>
        <v>0</v>
      </c>
      <c r="T6" s="232"/>
      <c r="U6" s="232">
        <f t="shared" ref="U6:U57" si="0">+G6*T6</f>
        <v>0</v>
      </c>
      <c r="V6" s="728"/>
      <c r="W6" s="232">
        <f>+V6*E6</f>
        <v>0</v>
      </c>
      <c r="X6" s="232">
        <f t="shared" ref="X6:X24" si="1">+G6+I6+K6+M6+O6+Q6+S6+W6+U6</f>
        <v>1610000</v>
      </c>
      <c r="Y6" s="232">
        <f>+X6+E6</f>
        <v>3010000</v>
      </c>
      <c r="Z6" s="232">
        <f t="shared" ref="Z6:Z24" si="2">+Y6*6</f>
        <v>18060000</v>
      </c>
      <c r="AA6" s="232">
        <f t="shared" ref="AA6:AA24" si="3">E6*100*2</f>
        <v>280000000</v>
      </c>
      <c r="AB6" s="232">
        <f>+Z6+AA6</f>
        <v>298060000</v>
      </c>
    </row>
    <row r="7" spans="1:28" ht="27">
      <c r="A7" s="449">
        <v>3</v>
      </c>
      <c r="B7" s="444" t="s">
        <v>500</v>
      </c>
      <c r="C7" s="442" t="s">
        <v>501</v>
      </c>
      <c r="D7" s="500" t="s">
        <v>359</v>
      </c>
      <c r="E7" s="332">
        <v>1400000</v>
      </c>
      <c r="F7" s="232">
        <v>0.2</v>
      </c>
      <c r="G7" s="332">
        <f t="shared" ref="G7:G24" si="4">+E7*F7</f>
        <v>280000</v>
      </c>
      <c r="H7" s="231">
        <v>20000</v>
      </c>
      <c r="I7" s="231">
        <f>H7*21</f>
        <v>420000</v>
      </c>
      <c r="J7" s="728">
        <v>0.2</v>
      </c>
      <c r="K7" s="232">
        <f t="shared" ref="K7:K24" si="5">+E7*J7</f>
        <v>280000</v>
      </c>
      <c r="L7" s="232">
        <v>0.2</v>
      </c>
      <c r="M7" s="232">
        <f t="shared" ref="M7:M24" si="6">+E7*L7</f>
        <v>280000</v>
      </c>
      <c r="N7" s="233">
        <v>0.18</v>
      </c>
      <c r="O7" s="232">
        <f t="shared" ref="O7:O24" si="7">+E7*N7</f>
        <v>252000</v>
      </c>
      <c r="P7" s="232">
        <v>0</v>
      </c>
      <c r="Q7" s="232">
        <f t="shared" ref="Q7:Q24" si="8">+E7*P7</f>
        <v>0</v>
      </c>
      <c r="R7" s="728">
        <v>0</v>
      </c>
      <c r="S7" s="232">
        <f t="shared" ref="S7:S24" si="9">+E7*R7</f>
        <v>0</v>
      </c>
      <c r="T7" s="232"/>
      <c r="U7" s="232">
        <f t="shared" si="0"/>
        <v>0</v>
      </c>
      <c r="V7" s="728"/>
      <c r="W7" s="232">
        <f t="shared" ref="W7:W24" si="10">+V7*E7</f>
        <v>0</v>
      </c>
      <c r="X7" s="232">
        <f t="shared" si="1"/>
        <v>1512000</v>
      </c>
      <c r="Y7" s="232">
        <f>+X7+E7</f>
        <v>2912000</v>
      </c>
      <c r="Z7" s="232">
        <f t="shared" si="2"/>
        <v>17472000</v>
      </c>
      <c r="AA7" s="232">
        <f t="shared" si="3"/>
        <v>280000000</v>
      </c>
      <c r="AB7" s="232">
        <f t="shared" ref="AB7:AB24" si="11">+Z7+AA7</f>
        <v>297472000</v>
      </c>
    </row>
    <row r="8" spans="1:28" ht="36.75">
      <c r="A8" s="449">
        <v>4</v>
      </c>
      <c r="B8" s="444" t="s">
        <v>502</v>
      </c>
      <c r="C8" s="442" t="s">
        <v>503</v>
      </c>
      <c r="D8" s="500" t="s">
        <v>359</v>
      </c>
      <c r="E8" s="332">
        <v>1400000</v>
      </c>
      <c r="F8" s="232">
        <v>0.2</v>
      </c>
      <c r="G8" s="332">
        <f t="shared" si="4"/>
        <v>280000</v>
      </c>
      <c r="H8" s="231">
        <v>20000</v>
      </c>
      <c r="I8" s="231">
        <f t="shared" ref="I8:I24" si="12">H8*21</f>
        <v>420000</v>
      </c>
      <c r="J8" s="728">
        <v>0.2</v>
      </c>
      <c r="K8" s="232">
        <f t="shared" si="5"/>
        <v>280000</v>
      </c>
      <c r="L8" s="232">
        <v>0.2</v>
      </c>
      <c r="M8" s="232">
        <f t="shared" si="6"/>
        <v>280000</v>
      </c>
      <c r="N8" s="233">
        <v>0.16</v>
      </c>
      <c r="O8" s="232">
        <f t="shared" si="7"/>
        <v>224000</v>
      </c>
      <c r="P8" s="232"/>
      <c r="Q8" s="232">
        <f t="shared" si="8"/>
        <v>0</v>
      </c>
      <c r="R8" s="728">
        <v>0</v>
      </c>
      <c r="S8" s="232">
        <f t="shared" si="9"/>
        <v>0</v>
      </c>
      <c r="T8" s="232"/>
      <c r="U8" s="232">
        <f t="shared" si="0"/>
        <v>0</v>
      </c>
      <c r="V8" s="728"/>
      <c r="W8" s="232">
        <f t="shared" si="10"/>
        <v>0</v>
      </c>
      <c r="X8" s="232">
        <f t="shared" si="1"/>
        <v>1484000</v>
      </c>
      <c r="Y8" s="232">
        <f t="shared" ref="Y8:Y24" si="13">+X8+E8</f>
        <v>2884000</v>
      </c>
      <c r="Z8" s="232">
        <f t="shared" si="2"/>
        <v>17304000</v>
      </c>
      <c r="AA8" s="232">
        <f t="shared" si="3"/>
        <v>280000000</v>
      </c>
      <c r="AB8" s="232">
        <f t="shared" si="11"/>
        <v>297304000</v>
      </c>
    </row>
    <row r="9" spans="1:28" ht="27">
      <c r="A9" s="449">
        <v>5</v>
      </c>
      <c r="B9" s="444" t="s">
        <v>504</v>
      </c>
      <c r="C9" s="442" t="s">
        <v>505</v>
      </c>
      <c r="D9" s="500" t="s">
        <v>359</v>
      </c>
      <c r="E9" s="332">
        <v>1400000</v>
      </c>
      <c r="F9" s="232">
        <v>0.2</v>
      </c>
      <c r="G9" s="332">
        <f t="shared" si="4"/>
        <v>280000</v>
      </c>
      <c r="H9" s="231">
        <v>20000</v>
      </c>
      <c r="I9" s="231">
        <f t="shared" si="12"/>
        <v>420000</v>
      </c>
      <c r="J9" s="728">
        <v>0.2</v>
      </c>
      <c r="K9" s="232">
        <f t="shared" si="5"/>
        <v>280000</v>
      </c>
      <c r="L9" s="232">
        <v>0.2</v>
      </c>
      <c r="M9" s="232">
        <f t="shared" si="6"/>
        <v>280000</v>
      </c>
      <c r="N9" s="233">
        <v>0.13</v>
      </c>
      <c r="O9" s="232">
        <f t="shared" si="7"/>
        <v>182000</v>
      </c>
      <c r="P9" s="232"/>
      <c r="Q9" s="232">
        <f t="shared" si="8"/>
        <v>0</v>
      </c>
      <c r="R9" s="728">
        <v>0</v>
      </c>
      <c r="S9" s="232">
        <f t="shared" si="9"/>
        <v>0</v>
      </c>
      <c r="T9" s="232"/>
      <c r="U9" s="232">
        <f t="shared" si="0"/>
        <v>0</v>
      </c>
      <c r="V9" s="728"/>
      <c r="W9" s="232">
        <f t="shared" si="10"/>
        <v>0</v>
      </c>
      <c r="X9" s="232">
        <f t="shared" si="1"/>
        <v>1442000</v>
      </c>
      <c r="Y9" s="232">
        <f t="shared" si="13"/>
        <v>2842000</v>
      </c>
      <c r="Z9" s="232">
        <f t="shared" si="2"/>
        <v>17052000</v>
      </c>
      <c r="AA9" s="232">
        <f t="shared" si="3"/>
        <v>280000000</v>
      </c>
      <c r="AB9" s="232">
        <f t="shared" si="11"/>
        <v>297052000</v>
      </c>
    </row>
    <row r="10" spans="1:28" ht="24.75">
      <c r="A10" s="449">
        <v>6</v>
      </c>
      <c r="B10" s="444" t="s">
        <v>506</v>
      </c>
      <c r="C10" s="442" t="s">
        <v>507</v>
      </c>
      <c r="D10" s="500" t="s">
        <v>359</v>
      </c>
      <c r="E10" s="332">
        <v>1400000</v>
      </c>
      <c r="F10" s="232">
        <v>0.2</v>
      </c>
      <c r="G10" s="332">
        <f t="shared" si="4"/>
        <v>280000</v>
      </c>
      <c r="H10" s="231">
        <v>20000</v>
      </c>
      <c r="I10" s="231">
        <f t="shared" si="12"/>
        <v>420000</v>
      </c>
      <c r="J10" s="728">
        <v>0.2</v>
      </c>
      <c r="K10" s="232">
        <f t="shared" si="5"/>
        <v>280000</v>
      </c>
      <c r="L10" s="232">
        <v>0.2</v>
      </c>
      <c r="M10" s="232">
        <f t="shared" si="6"/>
        <v>280000</v>
      </c>
      <c r="N10" s="233">
        <v>0.25</v>
      </c>
      <c r="O10" s="232">
        <f t="shared" si="7"/>
        <v>350000</v>
      </c>
      <c r="P10" s="232"/>
      <c r="Q10" s="232">
        <f t="shared" si="8"/>
        <v>0</v>
      </c>
      <c r="R10" s="728">
        <v>0</v>
      </c>
      <c r="S10" s="232">
        <f t="shared" si="9"/>
        <v>0</v>
      </c>
      <c r="T10" s="232"/>
      <c r="U10" s="232">
        <f t="shared" si="0"/>
        <v>0</v>
      </c>
      <c r="V10" s="728"/>
      <c r="W10" s="232">
        <f t="shared" si="10"/>
        <v>0</v>
      </c>
      <c r="X10" s="232">
        <f t="shared" si="1"/>
        <v>1610000</v>
      </c>
      <c r="Y10" s="232">
        <f t="shared" si="13"/>
        <v>3010000</v>
      </c>
      <c r="Z10" s="232">
        <f t="shared" si="2"/>
        <v>18060000</v>
      </c>
      <c r="AA10" s="232">
        <f t="shared" si="3"/>
        <v>280000000</v>
      </c>
      <c r="AB10" s="232">
        <f t="shared" si="11"/>
        <v>298060000</v>
      </c>
    </row>
    <row r="11" spans="1:28" ht="27">
      <c r="A11" s="449">
        <v>7</v>
      </c>
      <c r="B11" s="444" t="s">
        <v>508</v>
      </c>
      <c r="C11" s="442" t="s">
        <v>509</v>
      </c>
      <c r="D11" s="500" t="s">
        <v>359</v>
      </c>
      <c r="E11" s="332">
        <v>1400000</v>
      </c>
      <c r="F11" s="232">
        <v>0.2</v>
      </c>
      <c r="G11" s="332">
        <f t="shared" si="4"/>
        <v>280000</v>
      </c>
      <c r="H11" s="231">
        <v>20000</v>
      </c>
      <c r="I11" s="231">
        <f t="shared" si="12"/>
        <v>420000</v>
      </c>
      <c r="J11" s="728">
        <v>0.1</v>
      </c>
      <c r="K11" s="232">
        <f t="shared" si="5"/>
        <v>140000</v>
      </c>
      <c r="L11" s="232">
        <v>0.2</v>
      </c>
      <c r="M11" s="232">
        <f t="shared" si="6"/>
        <v>280000</v>
      </c>
      <c r="N11" s="233">
        <v>0.05</v>
      </c>
      <c r="O11" s="232">
        <f t="shared" si="7"/>
        <v>70000</v>
      </c>
      <c r="P11" s="232"/>
      <c r="Q11" s="232">
        <f t="shared" si="8"/>
        <v>0</v>
      </c>
      <c r="R11" s="728">
        <v>0</v>
      </c>
      <c r="S11" s="232">
        <f t="shared" si="9"/>
        <v>0</v>
      </c>
      <c r="T11" s="232"/>
      <c r="U11" s="232">
        <f t="shared" si="0"/>
        <v>0</v>
      </c>
      <c r="V11" s="728"/>
      <c r="W11" s="232">
        <f t="shared" si="10"/>
        <v>0</v>
      </c>
      <c r="X11" s="232">
        <f t="shared" si="1"/>
        <v>1190000</v>
      </c>
      <c r="Y11" s="232">
        <f t="shared" si="13"/>
        <v>2590000</v>
      </c>
      <c r="Z11" s="232">
        <f t="shared" si="2"/>
        <v>15540000</v>
      </c>
      <c r="AA11" s="232">
        <f t="shared" si="3"/>
        <v>280000000</v>
      </c>
      <c r="AB11" s="232">
        <f t="shared" si="11"/>
        <v>295540000</v>
      </c>
    </row>
    <row r="12" spans="1:28" s="234" customFormat="1" ht="27">
      <c r="A12" s="449">
        <v>8</v>
      </c>
      <c r="B12" s="444" t="s">
        <v>510</v>
      </c>
      <c r="C12" s="442" t="s">
        <v>511</v>
      </c>
      <c r="D12" s="500" t="s">
        <v>359</v>
      </c>
      <c r="E12" s="332">
        <v>1400000</v>
      </c>
      <c r="F12" s="232">
        <v>0.2</v>
      </c>
      <c r="G12" s="332">
        <f t="shared" si="4"/>
        <v>280000</v>
      </c>
      <c r="H12" s="231">
        <v>20000</v>
      </c>
      <c r="I12" s="231">
        <f t="shared" si="12"/>
        <v>420000</v>
      </c>
      <c r="J12" s="728">
        <v>0</v>
      </c>
      <c r="K12" s="232">
        <f t="shared" si="5"/>
        <v>0</v>
      </c>
      <c r="L12" s="232">
        <v>0.2</v>
      </c>
      <c r="M12" s="232">
        <f t="shared" si="6"/>
        <v>280000</v>
      </c>
      <c r="N12" s="233">
        <v>0.18</v>
      </c>
      <c r="O12" s="232">
        <f t="shared" si="7"/>
        <v>252000</v>
      </c>
      <c r="P12" s="232"/>
      <c r="Q12" s="232">
        <f t="shared" si="8"/>
        <v>0</v>
      </c>
      <c r="R12" s="728">
        <v>0</v>
      </c>
      <c r="S12" s="232">
        <f t="shared" si="9"/>
        <v>0</v>
      </c>
      <c r="T12" s="232"/>
      <c r="U12" s="232">
        <f t="shared" si="0"/>
        <v>0</v>
      </c>
      <c r="V12" s="728"/>
      <c r="W12" s="232">
        <f t="shared" si="10"/>
        <v>0</v>
      </c>
      <c r="X12" s="232">
        <f t="shared" si="1"/>
        <v>1232000</v>
      </c>
      <c r="Y12" s="232">
        <f t="shared" si="13"/>
        <v>2632000</v>
      </c>
      <c r="Z12" s="232">
        <f t="shared" si="2"/>
        <v>15792000</v>
      </c>
      <c r="AA12" s="232">
        <f t="shared" si="3"/>
        <v>280000000</v>
      </c>
      <c r="AB12" s="232">
        <f t="shared" si="11"/>
        <v>295792000</v>
      </c>
    </row>
    <row r="13" spans="1:28" ht="27">
      <c r="A13" s="449">
        <v>9</v>
      </c>
      <c r="B13" s="444" t="s">
        <v>512</v>
      </c>
      <c r="C13" s="442" t="s">
        <v>513</v>
      </c>
      <c r="D13" s="500" t="s">
        <v>359</v>
      </c>
      <c r="E13" s="332">
        <v>1400000</v>
      </c>
      <c r="F13" s="232">
        <v>0.2</v>
      </c>
      <c r="G13" s="332">
        <f t="shared" si="4"/>
        <v>280000</v>
      </c>
      <c r="H13" s="231">
        <v>20000</v>
      </c>
      <c r="I13" s="231">
        <f t="shared" si="12"/>
        <v>420000</v>
      </c>
      <c r="J13" s="728"/>
      <c r="K13" s="232">
        <f t="shared" si="5"/>
        <v>0</v>
      </c>
      <c r="L13" s="232">
        <v>0.2</v>
      </c>
      <c r="M13" s="232">
        <f t="shared" si="6"/>
        <v>280000</v>
      </c>
      <c r="N13" s="233"/>
      <c r="O13" s="232">
        <f t="shared" si="7"/>
        <v>0</v>
      </c>
      <c r="P13" s="232">
        <v>0</v>
      </c>
      <c r="Q13" s="232">
        <f t="shared" si="8"/>
        <v>0</v>
      </c>
      <c r="R13" s="728">
        <v>0</v>
      </c>
      <c r="S13" s="232">
        <f t="shared" si="9"/>
        <v>0</v>
      </c>
      <c r="T13" s="232"/>
      <c r="U13" s="232">
        <f t="shared" si="0"/>
        <v>0</v>
      </c>
      <c r="V13" s="728"/>
      <c r="W13" s="232">
        <f t="shared" si="10"/>
        <v>0</v>
      </c>
      <c r="X13" s="232">
        <f t="shared" si="1"/>
        <v>980000</v>
      </c>
      <c r="Y13" s="232">
        <f t="shared" si="13"/>
        <v>2380000</v>
      </c>
      <c r="Z13" s="232">
        <f t="shared" si="2"/>
        <v>14280000</v>
      </c>
      <c r="AA13" s="232">
        <f t="shared" si="3"/>
        <v>280000000</v>
      </c>
      <c r="AB13" s="232">
        <f t="shared" si="11"/>
        <v>294280000</v>
      </c>
    </row>
    <row r="14" spans="1:28" ht="27">
      <c r="A14" s="449">
        <v>10</v>
      </c>
      <c r="B14" s="441" t="s">
        <v>514</v>
      </c>
      <c r="C14" s="440" t="s">
        <v>515</v>
      </c>
      <c r="D14" s="501" t="s">
        <v>358</v>
      </c>
      <c r="E14" s="467">
        <v>1597000</v>
      </c>
      <c r="F14" s="232">
        <v>0.2</v>
      </c>
      <c r="G14" s="332">
        <f t="shared" si="4"/>
        <v>319400</v>
      </c>
      <c r="H14" s="231">
        <v>20000</v>
      </c>
      <c r="I14" s="231">
        <f t="shared" si="12"/>
        <v>420000</v>
      </c>
      <c r="J14" s="728">
        <v>0.15</v>
      </c>
      <c r="K14" s="232">
        <f t="shared" si="5"/>
        <v>239550</v>
      </c>
      <c r="L14" s="232">
        <v>0.2</v>
      </c>
      <c r="M14" s="232">
        <f t="shared" si="6"/>
        <v>319400</v>
      </c>
      <c r="N14" s="233">
        <v>0.08</v>
      </c>
      <c r="O14" s="232">
        <f t="shared" si="7"/>
        <v>127760</v>
      </c>
      <c r="P14" s="232">
        <v>0</v>
      </c>
      <c r="Q14" s="232">
        <f t="shared" si="8"/>
        <v>0</v>
      </c>
      <c r="R14" s="728">
        <v>0.18</v>
      </c>
      <c r="S14" s="232">
        <f t="shared" si="9"/>
        <v>287460</v>
      </c>
      <c r="T14" s="232"/>
      <c r="U14" s="232">
        <f t="shared" si="0"/>
        <v>0</v>
      </c>
      <c r="V14" s="728"/>
      <c r="W14" s="232">
        <f t="shared" si="10"/>
        <v>0</v>
      </c>
      <c r="X14" s="232">
        <f t="shared" si="1"/>
        <v>1713570</v>
      </c>
      <c r="Y14" s="232">
        <f t="shared" si="13"/>
        <v>3310570</v>
      </c>
      <c r="Z14" s="232">
        <f t="shared" si="2"/>
        <v>19863420</v>
      </c>
      <c r="AA14" s="232">
        <f t="shared" si="3"/>
        <v>319400000</v>
      </c>
      <c r="AB14" s="232">
        <f t="shared" si="11"/>
        <v>339263420</v>
      </c>
    </row>
    <row r="15" spans="1:28" ht="36.75">
      <c r="A15" s="449">
        <v>11</v>
      </c>
      <c r="B15" s="439" t="s">
        <v>516</v>
      </c>
      <c r="C15" s="438" t="s">
        <v>517</v>
      </c>
      <c r="D15" s="502" t="s">
        <v>359</v>
      </c>
      <c r="E15" s="468">
        <v>1400000</v>
      </c>
      <c r="F15" s="232">
        <v>0.2</v>
      </c>
      <c r="G15" s="332">
        <f t="shared" si="4"/>
        <v>280000</v>
      </c>
      <c r="H15" s="231">
        <v>20000</v>
      </c>
      <c r="I15" s="231">
        <f t="shared" si="12"/>
        <v>420000</v>
      </c>
      <c r="J15" s="728">
        <v>0.2</v>
      </c>
      <c r="K15" s="232">
        <f t="shared" si="5"/>
        <v>280000</v>
      </c>
      <c r="L15" s="232">
        <v>0.2</v>
      </c>
      <c r="M15" s="232">
        <f t="shared" si="6"/>
        <v>280000</v>
      </c>
      <c r="N15" s="233">
        <v>0.13</v>
      </c>
      <c r="O15" s="232">
        <f t="shared" si="7"/>
        <v>182000</v>
      </c>
      <c r="P15" s="232">
        <v>0</v>
      </c>
      <c r="Q15" s="232">
        <f t="shared" si="8"/>
        <v>0</v>
      </c>
      <c r="R15" s="728">
        <v>0</v>
      </c>
      <c r="S15" s="232">
        <f t="shared" si="9"/>
        <v>0</v>
      </c>
      <c r="T15" s="232"/>
      <c r="U15" s="232">
        <f t="shared" si="0"/>
        <v>0</v>
      </c>
      <c r="V15" s="728"/>
      <c r="W15" s="232">
        <f>590937*V15</f>
        <v>0</v>
      </c>
      <c r="X15" s="232">
        <f t="shared" si="1"/>
        <v>1442000</v>
      </c>
      <c r="Y15" s="232">
        <f t="shared" si="13"/>
        <v>2842000</v>
      </c>
      <c r="Z15" s="232">
        <f t="shared" si="2"/>
        <v>17052000</v>
      </c>
      <c r="AA15" s="232">
        <f t="shared" si="3"/>
        <v>280000000</v>
      </c>
      <c r="AB15" s="232">
        <f t="shared" si="11"/>
        <v>297052000</v>
      </c>
    </row>
    <row r="16" spans="1:28" ht="48.75">
      <c r="A16" s="449">
        <v>12</v>
      </c>
      <c r="B16" s="438" t="s">
        <v>518</v>
      </c>
      <c r="C16" s="438" t="s">
        <v>519</v>
      </c>
      <c r="D16" s="502" t="s">
        <v>520</v>
      </c>
      <c r="E16" s="468">
        <v>1320000</v>
      </c>
      <c r="F16" s="232">
        <v>0.2</v>
      </c>
      <c r="G16" s="332">
        <f t="shared" si="4"/>
        <v>264000</v>
      </c>
      <c r="H16" s="231">
        <v>20000</v>
      </c>
      <c r="I16" s="231">
        <f t="shared" si="12"/>
        <v>420000</v>
      </c>
      <c r="J16" s="728">
        <v>0.2</v>
      </c>
      <c r="K16" s="232">
        <f t="shared" si="5"/>
        <v>264000</v>
      </c>
      <c r="L16" s="232">
        <v>0</v>
      </c>
      <c r="M16" s="232">
        <f t="shared" si="6"/>
        <v>0</v>
      </c>
      <c r="N16" s="233">
        <v>0.17</v>
      </c>
      <c r="O16" s="232">
        <f t="shared" si="7"/>
        <v>224400.00000000003</v>
      </c>
      <c r="P16" s="232">
        <v>0</v>
      </c>
      <c r="Q16" s="232">
        <f t="shared" si="8"/>
        <v>0</v>
      </c>
      <c r="R16" s="728">
        <v>0.18</v>
      </c>
      <c r="S16" s="232">
        <f t="shared" si="9"/>
        <v>237600</v>
      </c>
      <c r="T16" s="232"/>
      <c r="U16" s="232">
        <f t="shared" si="0"/>
        <v>0</v>
      </c>
      <c r="V16" s="728"/>
      <c r="W16" s="232">
        <f t="shared" si="10"/>
        <v>0</v>
      </c>
      <c r="X16" s="232">
        <f t="shared" si="1"/>
        <v>1410000</v>
      </c>
      <c r="Y16" s="232">
        <f>+X16</f>
        <v>1410000</v>
      </c>
      <c r="Z16" s="232">
        <f t="shared" si="2"/>
        <v>8460000</v>
      </c>
      <c r="AA16" s="232">
        <f t="shared" si="3"/>
        <v>264000000</v>
      </c>
      <c r="AB16" s="232">
        <f t="shared" si="11"/>
        <v>272460000</v>
      </c>
    </row>
    <row r="17" spans="1:28" ht="36.75">
      <c r="A17" s="449">
        <v>13</v>
      </c>
      <c r="B17" s="437" t="s">
        <v>521</v>
      </c>
      <c r="C17" s="437" t="s">
        <v>522</v>
      </c>
      <c r="D17" s="503" t="s">
        <v>523</v>
      </c>
      <c r="E17" s="238">
        <v>1210000</v>
      </c>
      <c r="F17" s="232">
        <v>0.2</v>
      </c>
      <c r="G17" s="332">
        <f t="shared" si="4"/>
        <v>242000</v>
      </c>
      <c r="H17" s="231">
        <v>20000</v>
      </c>
      <c r="I17" s="231">
        <f t="shared" si="12"/>
        <v>420000</v>
      </c>
      <c r="J17" s="728"/>
      <c r="K17" s="232">
        <f t="shared" si="5"/>
        <v>0</v>
      </c>
      <c r="L17" s="232">
        <v>0</v>
      </c>
      <c r="M17" s="232">
        <f t="shared" si="6"/>
        <v>0</v>
      </c>
      <c r="N17" s="233"/>
      <c r="O17" s="232">
        <f t="shared" si="7"/>
        <v>0</v>
      </c>
      <c r="P17" s="232">
        <v>0</v>
      </c>
      <c r="Q17" s="232">
        <f t="shared" si="8"/>
        <v>0</v>
      </c>
      <c r="R17" s="728">
        <v>0.18</v>
      </c>
      <c r="S17" s="232">
        <f t="shared" si="9"/>
        <v>217800</v>
      </c>
      <c r="T17" s="232"/>
      <c r="U17" s="232">
        <f t="shared" si="0"/>
        <v>0</v>
      </c>
      <c r="V17" s="728"/>
      <c r="W17" s="232">
        <f t="shared" si="10"/>
        <v>0</v>
      </c>
      <c r="X17" s="232">
        <f t="shared" si="1"/>
        <v>879800</v>
      </c>
      <c r="Y17" s="232">
        <f t="shared" si="13"/>
        <v>2089800</v>
      </c>
      <c r="Z17" s="232">
        <f t="shared" si="2"/>
        <v>12538800</v>
      </c>
      <c r="AA17" s="232">
        <f t="shared" si="3"/>
        <v>242000000</v>
      </c>
      <c r="AB17" s="232">
        <f t="shared" si="11"/>
        <v>254538800</v>
      </c>
    </row>
    <row r="18" spans="1:28" ht="27">
      <c r="A18" s="449">
        <v>14</v>
      </c>
      <c r="B18" s="436" t="s">
        <v>524</v>
      </c>
      <c r="C18" s="435" t="s">
        <v>525</v>
      </c>
      <c r="D18" s="504" t="s">
        <v>526</v>
      </c>
      <c r="E18" s="469">
        <v>1471000</v>
      </c>
      <c r="F18" s="232">
        <v>0.2</v>
      </c>
      <c r="G18" s="332">
        <f t="shared" si="4"/>
        <v>294200</v>
      </c>
      <c r="H18" s="231">
        <v>20000</v>
      </c>
      <c r="I18" s="231">
        <f t="shared" si="12"/>
        <v>420000</v>
      </c>
      <c r="J18" s="728"/>
      <c r="K18" s="232">
        <f t="shared" si="5"/>
        <v>0</v>
      </c>
      <c r="L18" s="232">
        <v>0.2</v>
      </c>
      <c r="M18" s="232">
        <f t="shared" si="6"/>
        <v>294200</v>
      </c>
      <c r="N18" s="233">
        <v>0.19</v>
      </c>
      <c r="O18" s="232">
        <f t="shared" si="7"/>
        <v>279490</v>
      </c>
      <c r="P18" s="232">
        <v>0</v>
      </c>
      <c r="Q18" s="232">
        <f t="shared" si="8"/>
        <v>0</v>
      </c>
      <c r="R18" s="728">
        <v>0.3</v>
      </c>
      <c r="S18" s="232">
        <f t="shared" si="9"/>
        <v>441300</v>
      </c>
      <c r="T18" s="232"/>
      <c r="U18" s="232">
        <f t="shared" si="0"/>
        <v>0</v>
      </c>
      <c r="V18" s="728"/>
      <c r="W18" s="232">
        <f t="shared" si="10"/>
        <v>0</v>
      </c>
      <c r="X18" s="232">
        <f t="shared" si="1"/>
        <v>1729190</v>
      </c>
      <c r="Y18" s="232">
        <f t="shared" si="13"/>
        <v>3200190</v>
      </c>
      <c r="Z18" s="232">
        <f t="shared" si="2"/>
        <v>19201140</v>
      </c>
      <c r="AA18" s="232">
        <f t="shared" si="3"/>
        <v>294200000</v>
      </c>
      <c r="AB18" s="232">
        <f t="shared" si="11"/>
        <v>313401140</v>
      </c>
    </row>
    <row r="19" spans="1:28" ht="26.25">
      <c r="A19" s="449">
        <v>15</v>
      </c>
      <c r="B19" s="434" t="s">
        <v>527</v>
      </c>
      <c r="C19" s="433" t="s">
        <v>528</v>
      </c>
      <c r="D19" s="505" t="s">
        <v>529</v>
      </c>
      <c r="E19" s="470">
        <v>1210000</v>
      </c>
      <c r="F19" s="232">
        <v>0.2</v>
      </c>
      <c r="G19" s="332">
        <f t="shared" si="4"/>
        <v>242000</v>
      </c>
      <c r="H19" s="231">
        <v>20000</v>
      </c>
      <c r="I19" s="231">
        <f t="shared" si="12"/>
        <v>420000</v>
      </c>
      <c r="J19" s="728"/>
      <c r="K19" s="232">
        <f t="shared" si="5"/>
        <v>0</v>
      </c>
      <c r="L19" s="232">
        <v>0.2</v>
      </c>
      <c r="M19" s="232">
        <f t="shared" si="6"/>
        <v>242000</v>
      </c>
      <c r="N19" s="233">
        <v>7.0000000000000007E-2</v>
      </c>
      <c r="O19" s="232">
        <f t="shared" si="7"/>
        <v>84700.000000000015</v>
      </c>
      <c r="P19" s="232">
        <v>0</v>
      </c>
      <c r="Q19" s="232">
        <f t="shared" si="8"/>
        <v>0</v>
      </c>
      <c r="R19" s="728"/>
      <c r="S19" s="232">
        <f t="shared" si="9"/>
        <v>0</v>
      </c>
      <c r="T19" s="232"/>
      <c r="U19" s="232">
        <f t="shared" si="0"/>
        <v>0</v>
      </c>
      <c r="V19" s="728"/>
      <c r="W19" s="232">
        <f t="shared" si="10"/>
        <v>0</v>
      </c>
      <c r="X19" s="232">
        <f t="shared" si="1"/>
        <v>988700</v>
      </c>
      <c r="Y19" s="232">
        <f t="shared" si="13"/>
        <v>2198700</v>
      </c>
      <c r="Z19" s="232">
        <f t="shared" si="2"/>
        <v>13192200</v>
      </c>
      <c r="AA19" s="232">
        <f t="shared" si="3"/>
        <v>242000000</v>
      </c>
      <c r="AB19" s="232">
        <f t="shared" si="11"/>
        <v>255192200</v>
      </c>
    </row>
    <row r="20" spans="1:28" ht="26.25">
      <c r="A20" s="449">
        <v>16</v>
      </c>
      <c r="B20" s="433" t="s">
        <v>530</v>
      </c>
      <c r="C20" s="433" t="s">
        <v>448</v>
      </c>
      <c r="D20" s="505" t="s">
        <v>531</v>
      </c>
      <c r="E20" s="470">
        <v>1334000</v>
      </c>
      <c r="F20" s="232">
        <v>0.2</v>
      </c>
      <c r="G20" s="332">
        <f t="shared" si="4"/>
        <v>266800</v>
      </c>
      <c r="H20" s="231">
        <v>20000</v>
      </c>
      <c r="I20" s="231">
        <f t="shared" si="12"/>
        <v>420000</v>
      </c>
      <c r="J20" s="728"/>
      <c r="K20" s="232">
        <f t="shared" si="5"/>
        <v>0</v>
      </c>
      <c r="L20" s="232">
        <v>0.2</v>
      </c>
      <c r="M20" s="232">
        <f t="shared" si="6"/>
        <v>266800</v>
      </c>
      <c r="N20" s="233">
        <v>0.1</v>
      </c>
      <c r="O20" s="232">
        <f t="shared" si="7"/>
        <v>133400</v>
      </c>
      <c r="P20" s="232">
        <v>0</v>
      </c>
      <c r="Q20" s="232">
        <f t="shared" si="8"/>
        <v>0</v>
      </c>
      <c r="R20" s="728"/>
      <c r="S20" s="232">
        <f t="shared" si="9"/>
        <v>0</v>
      </c>
      <c r="T20" s="232"/>
      <c r="U20" s="232">
        <f t="shared" si="0"/>
        <v>0</v>
      </c>
      <c r="V20" s="728">
        <v>0.3</v>
      </c>
      <c r="W20" s="232">
        <f t="shared" si="10"/>
        <v>400200</v>
      </c>
      <c r="X20" s="232">
        <f t="shared" si="1"/>
        <v>1487200</v>
      </c>
      <c r="Y20" s="232">
        <f t="shared" si="13"/>
        <v>2821200</v>
      </c>
      <c r="Z20" s="232">
        <f t="shared" si="2"/>
        <v>16927200</v>
      </c>
      <c r="AA20" s="232">
        <f t="shared" si="3"/>
        <v>266800000</v>
      </c>
      <c r="AB20" s="232">
        <f t="shared" si="11"/>
        <v>283727200</v>
      </c>
    </row>
    <row r="21" spans="1:28" ht="26.25">
      <c r="A21" s="449">
        <v>17</v>
      </c>
      <c r="B21" s="433" t="s">
        <v>532</v>
      </c>
      <c r="C21" s="433" t="s">
        <v>533</v>
      </c>
      <c r="D21" s="505" t="s">
        <v>334</v>
      </c>
      <c r="E21" s="470">
        <v>900000</v>
      </c>
      <c r="F21" s="233">
        <v>0.2</v>
      </c>
      <c r="G21" s="332">
        <f t="shared" si="4"/>
        <v>180000</v>
      </c>
      <c r="H21" s="231">
        <v>20000</v>
      </c>
      <c r="I21" s="231">
        <f t="shared" si="12"/>
        <v>420000</v>
      </c>
      <c r="J21" s="728"/>
      <c r="K21" s="232">
        <f t="shared" si="5"/>
        <v>0</v>
      </c>
      <c r="L21" s="232">
        <v>0.2</v>
      </c>
      <c r="M21" s="232">
        <f t="shared" si="6"/>
        <v>180000</v>
      </c>
      <c r="N21" s="233">
        <v>0.03</v>
      </c>
      <c r="O21" s="232">
        <f t="shared" si="7"/>
        <v>27000</v>
      </c>
      <c r="P21" s="232">
        <v>0</v>
      </c>
      <c r="Q21" s="232">
        <f t="shared" si="8"/>
        <v>0</v>
      </c>
      <c r="R21" s="728">
        <v>0</v>
      </c>
      <c r="S21" s="232">
        <f t="shared" si="9"/>
        <v>0</v>
      </c>
      <c r="T21" s="232"/>
      <c r="U21" s="232">
        <f t="shared" si="0"/>
        <v>0</v>
      </c>
      <c r="V21" s="728"/>
      <c r="W21" s="232">
        <f t="shared" si="10"/>
        <v>0</v>
      </c>
      <c r="X21" s="232">
        <f t="shared" si="1"/>
        <v>807000</v>
      </c>
      <c r="Y21" s="232">
        <f t="shared" si="13"/>
        <v>1707000</v>
      </c>
      <c r="Z21" s="232">
        <f t="shared" si="2"/>
        <v>10242000</v>
      </c>
      <c r="AA21" s="232">
        <f t="shared" si="3"/>
        <v>180000000</v>
      </c>
      <c r="AB21" s="232">
        <f t="shared" si="11"/>
        <v>190242000</v>
      </c>
    </row>
    <row r="22" spans="1:28" ht="26.25">
      <c r="A22" s="449">
        <v>18</v>
      </c>
      <c r="B22" s="433" t="s">
        <v>534</v>
      </c>
      <c r="C22" s="433" t="s">
        <v>535</v>
      </c>
      <c r="D22" s="505" t="s">
        <v>334</v>
      </c>
      <c r="E22" s="470">
        <v>900000</v>
      </c>
      <c r="F22" s="232">
        <v>0.2</v>
      </c>
      <c r="G22" s="332">
        <f t="shared" si="4"/>
        <v>180000</v>
      </c>
      <c r="H22" s="231">
        <v>20000</v>
      </c>
      <c r="I22" s="231">
        <f t="shared" si="12"/>
        <v>420000</v>
      </c>
      <c r="J22" s="728"/>
      <c r="K22" s="232">
        <f t="shared" si="5"/>
        <v>0</v>
      </c>
      <c r="L22" s="232">
        <v>0.2</v>
      </c>
      <c r="M22" s="232">
        <f t="shared" si="6"/>
        <v>180000</v>
      </c>
      <c r="N22" s="233">
        <v>0.25</v>
      </c>
      <c r="O22" s="232">
        <f t="shared" si="7"/>
        <v>225000</v>
      </c>
      <c r="P22" s="232">
        <v>0</v>
      </c>
      <c r="Q22" s="232">
        <f t="shared" si="8"/>
        <v>0</v>
      </c>
      <c r="R22" s="728">
        <v>0</v>
      </c>
      <c r="S22" s="232">
        <f t="shared" si="9"/>
        <v>0</v>
      </c>
      <c r="T22" s="232"/>
      <c r="U22" s="232">
        <f t="shared" si="0"/>
        <v>0</v>
      </c>
      <c r="V22" s="728">
        <v>0.3</v>
      </c>
      <c r="W22" s="232">
        <f t="shared" si="10"/>
        <v>270000</v>
      </c>
      <c r="X22" s="232">
        <f t="shared" si="1"/>
        <v>1275000</v>
      </c>
      <c r="Y22" s="232">
        <f t="shared" si="13"/>
        <v>2175000</v>
      </c>
      <c r="Z22" s="232">
        <f t="shared" si="2"/>
        <v>13050000</v>
      </c>
      <c r="AA22" s="232">
        <f t="shared" si="3"/>
        <v>180000000</v>
      </c>
      <c r="AB22" s="232">
        <f t="shared" si="11"/>
        <v>193050000</v>
      </c>
    </row>
    <row r="23" spans="1:28" ht="13.5">
      <c r="A23" s="449">
        <v>19</v>
      </c>
      <c r="B23" s="506" t="s">
        <v>536</v>
      </c>
      <c r="C23" s="506" t="s">
        <v>537</v>
      </c>
      <c r="D23" s="505" t="s">
        <v>339</v>
      </c>
      <c r="E23" s="471">
        <v>992000</v>
      </c>
      <c r="F23" s="232">
        <v>0.2</v>
      </c>
      <c r="G23" s="332">
        <f t="shared" si="4"/>
        <v>198400</v>
      </c>
      <c r="H23" s="231">
        <v>20000</v>
      </c>
      <c r="I23" s="231">
        <f t="shared" si="12"/>
        <v>420000</v>
      </c>
      <c r="J23" s="728"/>
      <c r="K23" s="232">
        <f t="shared" si="5"/>
        <v>0</v>
      </c>
      <c r="L23" s="232">
        <v>0.2</v>
      </c>
      <c r="M23" s="232">
        <f t="shared" si="6"/>
        <v>198400</v>
      </c>
      <c r="N23" s="233">
        <v>0.15</v>
      </c>
      <c r="O23" s="232">
        <f t="shared" si="7"/>
        <v>148800</v>
      </c>
      <c r="P23" s="232">
        <v>0</v>
      </c>
      <c r="Q23" s="232">
        <f t="shared" si="8"/>
        <v>0</v>
      </c>
      <c r="R23" s="728">
        <v>0</v>
      </c>
      <c r="S23" s="232">
        <f t="shared" si="9"/>
        <v>0</v>
      </c>
      <c r="T23" s="232"/>
      <c r="U23" s="232">
        <f t="shared" si="0"/>
        <v>0</v>
      </c>
      <c r="V23" s="728">
        <v>0.3</v>
      </c>
      <c r="W23" s="232">
        <f t="shared" si="10"/>
        <v>297600</v>
      </c>
      <c r="X23" s="232">
        <f t="shared" si="1"/>
        <v>1263200</v>
      </c>
      <c r="Y23" s="232">
        <f t="shared" si="13"/>
        <v>2255200</v>
      </c>
      <c r="Z23" s="232">
        <f t="shared" si="2"/>
        <v>13531200</v>
      </c>
      <c r="AA23" s="232">
        <f t="shared" si="3"/>
        <v>198400000</v>
      </c>
      <c r="AB23" s="232">
        <f t="shared" si="11"/>
        <v>211931200</v>
      </c>
    </row>
    <row r="24" spans="1:28" ht="13.5">
      <c r="A24" s="449">
        <v>20</v>
      </c>
      <c r="B24" s="433" t="s">
        <v>538</v>
      </c>
      <c r="C24" s="433" t="s">
        <v>535</v>
      </c>
      <c r="D24" s="505" t="s">
        <v>334</v>
      </c>
      <c r="E24" s="470">
        <v>900000</v>
      </c>
      <c r="F24" s="232">
        <v>0.2</v>
      </c>
      <c r="G24" s="332">
        <f t="shared" si="4"/>
        <v>180000</v>
      </c>
      <c r="H24" s="231">
        <v>20000</v>
      </c>
      <c r="I24" s="231">
        <f t="shared" si="12"/>
        <v>420000</v>
      </c>
      <c r="J24" s="728"/>
      <c r="K24" s="232">
        <f t="shared" si="5"/>
        <v>0</v>
      </c>
      <c r="L24" s="232">
        <v>0.2</v>
      </c>
      <c r="M24" s="232">
        <f t="shared" si="6"/>
        <v>180000</v>
      </c>
      <c r="N24" s="233">
        <v>0.25</v>
      </c>
      <c r="O24" s="232">
        <f t="shared" si="7"/>
        <v>225000</v>
      </c>
      <c r="P24" s="232">
        <v>0</v>
      </c>
      <c r="Q24" s="232">
        <f t="shared" si="8"/>
        <v>0</v>
      </c>
      <c r="R24" s="728">
        <v>0</v>
      </c>
      <c r="S24" s="232">
        <f t="shared" si="9"/>
        <v>0</v>
      </c>
      <c r="T24" s="232"/>
      <c r="U24" s="232">
        <f t="shared" si="0"/>
        <v>0</v>
      </c>
      <c r="V24" s="728"/>
      <c r="W24" s="232">
        <f t="shared" si="10"/>
        <v>0</v>
      </c>
      <c r="X24" s="232">
        <f t="shared" si="1"/>
        <v>1005000</v>
      </c>
      <c r="Y24" s="232">
        <f t="shared" si="13"/>
        <v>1905000</v>
      </c>
      <c r="Z24" s="232">
        <f t="shared" si="2"/>
        <v>11430000</v>
      </c>
      <c r="AA24" s="232">
        <f t="shared" si="3"/>
        <v>180000000</v>
      </c>
      <c r="AB24" s="232">
        <f t="shared" si="11"/>
        <v>191430000</v>
      </c>
    </row>
    <row r="25" spans="1:28" ht="13.5">
      <c r="A25" s="449">
        <v>21</v>
      </c>
      <c r="B25" s="433" t="s">
        <v>539</v>
      </c>
      <c r="C25" s="433" t="s">
        <v>540</v>
      </c>
      <c r="D25" s="505" t="s">
        <v>334</v>
      </c>
      <c r="E25" s="470">
        <v>900000</v>
      </c>
      <c r="F25" s="232">
        <v>0.2</v>
      </c>
      <c r="G25" s="332">
        <f t="shared" ref="G25:G57" si="14">+E25*F25</f>
        <v>180000</v>
      </c>
      <c r="H25" s="231">
        <v>20000</v>
      </c>
      <c r="I25" s="231">
        <f t="shared" ref="I25:I57" si="15">H25*21</f>
        <v>420000</v>
      </c>
      <c r="J25" s="728"/>
      <c r="K25" s="232">
        <f t="shared" ref="K25:K57" si="16">+E25*J25</f>
        <v>0</v>
      </c>
      <c r="L25" s="232">
        <v>0.2</v>
      </c>
      <c r="M25" s="232">
        <f t="shared" ref="M25:M57" si="17">+E25*L25</f>
        <v>180000</v>
      </c>
      <c r="N25" s="233"/>
      <c r="O25" s="232">
        <f t="shared" ref="O25:O57" si="18">+E25*N25</f>
        <v>0</v>
      </c>
      <c r="P25" s="232">
        <v>0</v>
      </c>
      <c r="Q25" s="232">
        <f t="shared" ref="Q25:Q57" si="19">+E25*P25</f>
        <v>0</v>
      </c>
      <c r="R25" s="728">
        <v>0</v>
      </c>
      <c r="S25" s="232">
        <f t="shared" ref="S25:S57" si="20">+E25*R25</f>
        <v>0</v>
      </c>
      <c r="T25" s="232"/>
      <c r="U25" s="232">
        <f t="shared" si="0"/>
        <v>0</v>
      </c>
      <c r="V25" s="728"/>
      <c r="W25" s="232">
        <f t="shared" ref="W25:W57" si="21">+V25*E25</f>
        <v>0</v>
      </c>
      <c r="X25" s="232">
        <f t="shared" ref="X25:X57" si="22">+G25+I25+K25+M25+O25+Q25+S25+W25+U25</f>
        <v>780000</v>
      </c>
      <c r="Y25" s="232">
        <f t="shared" ref="Y25:Y57" si="23">+X25+E25</f>
        <v>1680000</v>
      </c>
      <c r="Z25" s="232">
        <f t="shared" ref="Z25:Z57" si="24">+Y25*6</f>
        <v>10080000</v>
      </c>
      <c r="AA25" s="232">
        <f t="shared" ref="AA25:AA56" si="25">E25*100*2</f>
        <v>180000000</v>
      </c>
      <c r="AB25" s="232">
        <f t="shared" ref="AB25:AB57" si="26">+Z25+AA25</f>
        <v>190080000</v>
      </c>
    </row>
    <row r="26" spans="1:28" ht="26.25">
      <c r="A26" s="449">
        <v>22</v>
      </c>
      <c r="B26" s="433" t="s">
        <v>541</v>
      </c>
      <c r="C26" s="433" t="s">
        <v>542</v>
      </c>
      <c r="D26" s="505" t="s">
        <v>334</v>
      </c>
      <c r="E26" s="470">
        <v>900000</v>
      </c>
      <c r="F26" s="232">
        <v>0.2</v>
      </c>
      <c r="G26" s="332">
        <f t="shared" si="14"/>
        <v>180000</v>
      </c>
      <c r="H26" s="231">
        <v>20000</v>
      </c>
      <c r="I26" s="231">
        <f t="shared" si="15"/>
        <v>420000</v>
      </c>
      <c r="J26" s="728"/>
      <c r="K26" s="232">
        <f t="shared" si="16"/>
        <v>0</v>
      </c>
      <c r="L26" s="232">
        <v>0.2</v>
      </c>
      <c r="M26" s="232">
        <f t="shared" si="17"/>
        <v>180000</v>
      </c>
      <c r="N26" s="233">
        <v>0.11</v>
      </c>
      <c r="O26" s="232">
        <f t="shared" si="18"/>
        <v>99000</v>
      </c>
      <c r="P26" s="232">
        <v>0</v>
      </c>
      <c r="Q26" s="232">
        <f t="shared" si="19"/>
        <v>0</v>
      </c>
      <c r="R26" s="728">
        <v>0</v>
      </c>
      <c r="S26" s="232">
        <f t="shared" si="20"/>
        <v>0</v>
      </c>
      <c r="T26" s="232"/>
      <c r="U26" s="232">
        <f t="shared" si="0"/>
        <v>0</v>
      </c>
      <c r="V26" s="728"/>
      <c r="W26" s="232">
        <f t="shared" si="21"/>
        <v>0</v>
      </c>
      <c r="X26" s="232">
        <f t="shared" si="22"/>
        <v>879000</v>
      </c>
      <c r="Y26" s="232">
        <f t="shared" si="23"/>
        <v>1779000</v>
      </c>
      <c r="Z26" s="232">
        <f t="shared" si="24"/>
        <v>10674000</v>
      </c>
      <c r="AA26" s="232">
        <f t="shared" si="25"/>
        <v>180000000</v>
      </c>
      <c r="AB26" s="232">
        <f t="shared" si="26"/>
        <v>190674000</v>
      </c>
    </row>
    <row r="27" spans="1:28" ht="26.25">
      <c r="A27" s="449">
        <v>23</v>
      </c>
      <c r="B27" s="433" t="s">
        <v>543</v>
      </c>
      <c r="C27" s="433" t="s">
        <v>542</v>
      </c>
      <c r="D27" s="505" t="s">
        <v>334</v>
      </c>
      <c r="E27" s="470">
        <v>900000</v>
      </c>
      <c r="F27" s="232">
        <v>0.2</v>
      </c>
      <c r="G27" s="332">
        <f t="shared" si="14"/>
        <v>180000</v>
      </c>
      <c r="H27" s="231">
        <v>20000</v>
      </c>
      <c r="I27" s="231">
        <f t="shared" si="15"/>
        <v>420000</v>
      </c>
      <c r="J27" s="728"/>
      <c r="K27" s="232">
        <f t="shared" si="16"/>
        <v>0</v>
      </c>
      <c r="L27" s="232">
        <v>0.2</v>
      </c>
      <c r="M27" s="232">
        <f t="shared" si="17"/>
        <v>180000</v>
      </c>
      <c r="N27" s="233">
        <v>7.0000000000000007E-2</v>
      </c>
      <c r="O27" s="232">
        <f t="shared" si="18"/>
        <v>63000.000000000007</v>
      </c>
      <c r="P27" s="232">
        <v>0</v>
      </c>
      <c r="Q27" s="232">
        <f t="shared" si="19"/>
        <v>0</v>
      </c>
      <c r="R27" s="728">
        <v>0</v>
      </c>
      <c r="S27" s="232">
        <f t="shared" si="20"/>
        <v>0</v>
      </c>
      <c r="T27" s="232"/>
      <c r="U27" s="232">
        <f t="shared" si="0"/>
        <v>0</v>
      </c>
      <c r="V27" s="728"/>
      <c r="W27" s="232">
        <f t="shared" si="21"/>
        <v>0</v>
      </c>
      <c r="X27" s="232">
        <f t="shared" si="22"/>
        <v>843000</v>
      </c>
      <c r="Y27" s="232">
        <f t="shared" si="23"/>
        <v>1743000</v>
      </c>
      <c r="Z27" s="232">
        <f t="shared" si="24"/>
        <v>10458000</v>
      </c>
      <c r="AA27" s="232">
        <f t="shared" si="25"/>
        <v>180000000</v>
      </c>
      <c r="AB27" s="232">
        <f t="shared" si="26"/>
        <v>190458000</v>
      </c>
    </row>
    <row r="28" spans="1:28" ht="26.25">
      <c r="A28" s="449">
        <v>24</v>
      </c>
      <c r="B28" s="433" t="s">
        <v>544</v>
      </c>
      <c r="C28" s="433" t="s">
        <v>542</v>
      </c>
      <c r="D28" s="505" t="s">
        <v>334</v>
      </c>
      <c r="E28" s="470">
        <v>900000</v>
      </c>
      <c r="F28" s="232">
        <v>0.2</v>
      </c>
      <c r="G28" s="332">
        <f t="shared" si="14"/>
        <v>180000</v>
      </c>
      <c r="H28" s="231">
        <v>20000</v>
      </c>
      <c r="I28" s="231">
        <f t="shared" si="15"/>
        <v>420000</v>
      </c>
      <c r="J28" s="728"/>
      <c r="K28" s="232">
        <f t="shared" si="16"/>
        <v>0</v>
      </c>
      <c r="L28" s="232">
        <v>0.2</v>
      </c>
      <c r="M28" s="232">
        <f t="shared" si="17"/>
        <v>180000</v>
      </c>
      <c r="N28" s="233">
        <v>0.11</v>
      </c>
      <c r="O28" s="232">
        <f t="shared" si="18"/>
        <v>99000</v>
      </c>
      <c r="P28" s="232">
        <v>0</v>
      </c>
      <c r="Q28" s="232">
        <f t="shared" si="19"/>
        <v>0</v>
      </c>
      <c r="R28" s="728">
        <v>0</v>
      </c>
      <c r="S28" s="232">
        <f t="shared" si="20"/>
        <v>0</v>
      </c>
      <c r="T28" s="232"/>
      <c r="U28" s="232">
        <f t="shared" si="0"/>
        <v>0</v>
      </c>
      <c r="V28" s="728"/>
      <c r="W28" s="232">
        <f t="shared" si="21"/>
        <v>0</v>
      </c>
      <c r="X28" s="232">
        <f t="shared" si="22"/>
        <v>879000</v>
      </c>
      <c r="Y28" s="232">
        <f t="shared" si="23"/>
        <v>1779000</v>
      </c>
      <c r="Z28" s="232">
        <f t="shared" si="24"/>
        <v>10674000</v>
      </c>
      <c r="AA28" s="232">
        <f t="shared" si="25"/>
        <v>180000000</v>
      </c>
      <c r="AB28" s="232">
        <f t="shared" si="26"/>
        <v>190674000</v>
      </c>
    </row>
    <row r="29" spans="1:28" ht="26.25">
      <c r="A29" s="449">
        <v>25</v>
      </c>
      <c r="B29" s="433" t="s">
        <v>545</v>
      </c>
      <c r="C29" s="433" t="s">
        <v>542</v>
      </c>
      <c r="D29" s="505" t="s">
        <v>334</v>
      </c>
      <c r="E29" s="470">
        <v>900000</v>
      </c>
      <c r="F29" s="232">
        <v>0.2</v>
      </c>
      <c r="G29" s="332">
        <f t="shared" si="14"/>
        <v>180000</v>
      </c>
      <c r="H29" s="231">
        <v>20000</v>
      </c>
      <c r="I29" s="231">
        <f t="shared" si="15"/>
        <v>420000</v>
      </c>
      <c r="J29" s="728"/>
      <c r="K29" s="232">
        <f t="shared" si="16"/>
        <v>0</v>
      </c>
      <c r="L29" s="232">
        <v>0.2</v>
      </c>
      <c r="M29" s="232">
        <f t="shared" si="17"/>
        <v>180000</v>
      </c>
      <c r="N29" s="233">
        <v>0.03</v>
      </c>
      <c r="O29" s="232">
        <f t="shared" si="18"/>
        <v>27000</v>
      </c>
      <c r="P29" s="232">
        <v>0</v>
      </c>
      <c r="Q29" s="232">
        <f t="shared" si="19"/>
        <v>0</v>
      </c>
      <c r="R29" s="728">
        <v>0</v>
      </c>
      <c r="S29" s="232">
        <f t="shared" si="20"/>
        <v>0</v>
      </c>
      <c r="T29" s="232"/>
      <c r="U29" s="232">
        <f t="shared" si="0"/>
        <v>0</v>
      </c>
      <c r="V29" s="728"/>
      <c r="W29" s="232">
        <f t="shared" si="21"/>
        <v>0</v>
      </c>
      <c r="X29" s="232">
        <f t="shared" si="22"/>
        <v>807000</v>
      </c>
      <c r="Y29" s="232">
        <f t="shared" si="23"/>
        <v>1707000</v>
      </c>
      <c r="Z29" s="232">
        <f t="shared" si="24"/>
        <v>10242000</v>
      </c>
      <c r="AA29" s="232">
        <f t="shared" si="25"/>
        <v>180000000</v>
      </c>
      <c r="AB29" s="232">
        <f t="shared" si="26"/>
        <v>190242000</v>
      </c>
    </row>
    <row r="30" spans="1:28" ht="39">
      <c r="A30" s="449">
        <v>26</v>
      </c>
      <c r="B30" s="433" t="s">
        <v>546</v>
      </c>
      <c r="C30" s="433" t="s">
        <v>547</v>
      </c>
      <c r="D30" s="505" t="s">
        <v>548</v>
      </c>
      <c r="E30" s="470">
        <v>1544000</v>
      </c>
      <c r="F30" s="232">
        <v>0.2</v>
      </c>
      <c r="G30" s="332">
        <f t="shared" si="14"/>
        <v>308800</v>
      </c>
      <c r="H30" s="231">
        <v>20000</v>
      </c>
      <c r="I30" s="231">
        <f t="shared" si="15"/>
        <v>420000</v>
      </c>
      <c r="J30" s="728"/>
      <c r="K30" s="232">
        <f t="shared" si="16"/>
        <v>0</v>
      </c>
      <c r="L30" s="232">
        <v>0.2</v>
      </c>
      <c r="M30" s="232">
        <f t="shared" si="17"/>
        <v>308800</v>
      </c>
      <c r="N30" s="233">
        <v>0.15</v>
      </c>
      <c r="O30" s="232">
        <f t="shared" si="18"/>
        <v>231600</v>
      </c>
      <c r="P30" s="232">
        <v>0</v>
      </c>
      <c r="Q30" s="232">
        <f t="shared" si="19"/>
        <v>0</v>
      </c>
      <c r="R30" s="728">
        <v>0</v>
      </c>
      <c r="S30" s="232">
        <f t="shared" si="20"/>
        <v>0</v>
      </c>
      <c r="T30" s="232"/>
      <c r="U30" s="232">
        <f t="shared" si="0"/>
        <v>0</v>
      </c>
      <c r="V30" s="728">
        <v>0.3</v>
      </c>
      <c r="W30" s="232">
        <f t="shared" si="21"/>
        <v>463200</v>
      </c>
      <c r="X30" s="232">
        <f t="shared" si="22"/>
        <v>1732400</v>
      </c>
      <c r="Y30" s="232">
        <f t="shared" si="23"/>
        <v>3276400</v>
      </c>
      <c r="Z30" s="232">
        <f t="shared" si="24"/>
        <v>19658400</v>
      </c>
      <c r="AA30" s="232">
        <f t="shared" si="25"/>
        <v>308800000</v>
      </c>
      <c r="AB30" s="232">
        <f t="shared" si="26"/>
        <v>328458400</v>
      </c>
    </row>
    <row r="31" spans="1:28" ht="26.25">
      <c r="A31" s="449">
        <v>27</v>
      </c>
      <c r="B31" s="433" t="s">
        <v>549</v>
      </c>
      <c r="C31" s="433" t="s">
        <v>550</v>
      </c>
      <c r="D31" s="505" t="s">
        <v>551</v>
      </c>
      <c r="E31" s="470">
        <v>1334000</v>
      </c>
      <c r="F31" s="232">
        <v>0.2</v>
      </c>
      <c r="G31" s="332">
        <f t="shared" si="14"/>
        <v>266800</v>
      </c>
      <c r="H31" s="231">
        <v>20000</v>
      </c>
      <c r="I31" s="231">
        <f t="shared" si="15"/>
        <v>420000</v>
      </c>
      <c r="J31" s="728"/>
      <c r="K31" s="232">
        <f t="shared" si="16"/>
        <v>0</v>
      </c>
      <c r="L31" s="232">
        <v>0.2</v>
      </c>
      <c r="M31" s="232">
        <f t="shared" si="17"/>
        <v>266800</v>
      </c>
      <c r="N31" s="233">
        <v>0.05</v>
      </c>
      <c r="O31" s="232">
        <f t="shared" si="18"/>
        <v>66700</v>
      </c>
      <c r="P31" s="232">
        <v>0</v>
      </c>
      <c r="Q31" s="232">
        <f t="shared" si="19"/>
        <v>0</v>
      </c>
      <c r="R31" s="728">
        <v>0</v>
      </c>
      <c r="S31" s="232">
        <f t="shared" si="20"/>
        <v>0</v>
      </c>
      <c r="T31" s="232"/>
      <c r="U31" s="232">
        <f t="shared" si="0"/>
        <v>0</v>
      </c>
      <c r="V31" s="728"/>
      <c r="W31" s="232">
        <f t="shared" si="21"/>
        <v>0</v>
      </c>
      <c r="X31" s="232">
        <f t="shared" si="22"/>
        <v>1020300</v>
      </c>
      <c r="Y31" s="232">
        <f t="shared" si="23"/>
        <v>2354300</v>
      </c>
      <c r="Z31" s="232">
        <f t="shared" si="24"/>
        <v>14125800</v>
      </c>
      <c r="AA31" s="232">
        <f t="shared" si="25"/>
        <v>266800000</v>
      </c>
      <c r="AB31" s="232">
        <f t="shared" si="26"/>
        <v>280925800</v>
      </c>
    </row>
    <row r="32" spans="1:28" ht="26.25">
      <c r="A32" s="449">
        <v>28</v>
      </c>
      <c r="B32" s="433" t="s">
        <v>552</v>
      </c>
      <c r="C32" s="433" t="s">
        <v>553</v>
      </c>
      <c r="D32" s="505" t="s">
        <v>359</v>
      </c>
      <c r="E32" s="470">
        <v>1400000</v>
      </c>
      <c r="F32" s="232">
        <v>0.2</v>
      </c>
      <c r="G32" s="332">
        <f t="shared" si="14"/>
        <v>280000</v>
      </c>
      <c r="H32" s="231">
        <v>20000</v>
      </c>
      <c r="I32" s="231">
        <f t="shared" si="15"/>
        <v>420000</v>
      </c>
      <c r="J32" s="728"/>
      <c r="K32" s="232">
        <f t="shared" si="16"/>
        <v>0</v>
      </c>
      <c r="L32" s="232">
        <v>0.2</v>
      </c>
      <c r="M32" s="232">
        <f t="shared" si="17"/>
        <v>280000</v>
      </c>
      <c r="N32" s="233">
        <v>7.0000000000000007E-2</v>
      </c>
      <c r="O32" s="232">
        <f t="shared" si="18"/>
        <v>98000.000000000015</v>
      </c>
      <c r="P32" s="232">
        <v>0</v>
      </c>
      <c r="Q32" s="232">
        <f t="shared" si="19"/>
        <v>0</v>
      </c>
      <c r="R32" s="728">
        <v>0</v>
      </c>
      <c r="S32" s="232">
        <f t="shared" si="20"/>
        <v>0</v>
      </c>
      <c r="T32" s="232"/>
      <c r="U32" s="232">
        <f t="shared" si="0"/>
        <v>0</v>
      </c>
      <c r="V32" s="728"/>
      <c r="W32" s="232">
        <f t="shared" si="21"/>
        <v>0</v>
      </c>
      <c r="X32" s="232">
        <f t="shared" si="22"/>
        <v>1078000</v>
      </c>
      <c r="Y32" s="232">
        <f t="shared" si="23"/>
        <v>2478000</v>
      </c>
      <c r="Z32" s="232">
        <f t="shared" si="24"/>
        <v>14868000</v>
      </c>
      <c r="AA32" s="232">
        <f t="shared" si="25"/>
        <v>280000000</v>
      </c>
      <c r="AB32" s="232">
        <f t="shared" si="26"/>
        <v>294868000</v>
      </c>
    </row>
    <row r="33" spans="1:28" ht="26.25">
      <c r="A33" s="449">
        <v>29</v>
      </c>
      <c r="B33" s="433" t="s">
        <v>554</v>
      </c>
      <c r="C33" s="433" t="s">
        <v>553</v>
      </c>
      <c r="D33" s="505" t="s">
        <v>359</v>
      </c>
      <c r="E33" s="470">
        <v>1400000</v>
      </c>
      <c r="F33" s="232">
        <v>0.2</v>
      </c>
      <c r="G33" s="332">
        <f t="shared" si="14"/>
        <v>280000</v>
      </c>
      <c r="H33" s="231">
        <v>20000</v>
      </c>
      <c r="I33" s="231">
        <f t="shared" si="15"/>
        <v>420000</v>
      </c>
      <c r="J33" s="728"/>
      <c r="K33" s="232">
        <f t="shared" si="16"/>
        <v>0</v>
      </c>
      <c r="L33" s="232">
        <v>0.2</v>
      </c>
      <c r="M33" s="232">
        <f t="shared" si="17"/>
        <v>280000</v>
      </c>
      <c r="N33" s="233">
        <v>7.0000000000000007E-2</v>
      </c>
      <c r="O33" s="232">
        <f t="shared" si="18"/>
        <v>98000.000000000015</v>
      </c>
      <c r="P33" s="232">
        <v>0</v>
      </c>
      <c r="Q33" s="232">
        <f t="shared" si="19"/>
        <v>0</v>
      </c>
      <c r="R33" s="728">
        <v>0</v>
      </c>
      <c r="S33" s="232">
        <f t="shared" si="20"/>
        <v>0</v>
      </c>
      <c r="T33" s="232"/>
      <c r="U33" s="232">
        <f t="shared" si="0"/>
        <v>0</v>
      </c>
      <c r="V33" s="728"/>
      <c r="W33" s="232">
        <f t="shared" si="21"/>
        <v>0</v>
      </c>
      <c r="X33" s="232">
        <f t="shared" si="22"/>
        <v>1078000</v>
      </c>
      <c r="Y33" s="232">
        <f t="shared" si="23"/>
        <v>2478000</v>
      </c>
      <c r="Z33" s="232">
        <f t="shared" si="24"/>
        <v>14868000</v>
      </c>
      <c r="AA33" s="232">
        <f t="shared" si="25"/>
        <v>280000000</v>
      </c>
      <c r="AB33" s="232">
        <f t="shared" si="26"/>
        <v>294868000</v>
      </c>
    </row>
    <row r="34" spans="1:28" ht="13.5">
      <c r="A34" s="449">
        <v>30</v>
      </c>
      <c r="B34" s="433" t="s">
        <v>555</v>
      </c>
      <c r="C34" s="433" t="s">
        <v>445</v>
      </c>
      <c r="D34" s="505" t="s">
        <v>363</v>
      </c>
      <c r="E34" s="470">
        <v>1264000</v>
      </c>
      <c r="F34" s="232">
        <v>0.2</v>
      </c>
      <c r="G34" s="332">
        <f t="shared" si="14"/>
        <v>252800</v>
      </c>
      <c r="H34" s="231">
        <v>20000</v>
      </c>
      <c r="I34" s="231">
        <f t="shared" si="15"/>
        <v>420000</v>
      </c>
      <c r="J34" s="728"/>
      <c r="K34" s="232">
        <f t="shared" si="16"/>
        <v>0</v>
      </c>
      <c r="L34" s="232">
        <v>0.2</v>
      </c>
      <c r="M34" s="232">
        <f t="shared" si="17"/>
        <v>252800</v>
      </c>
      <c r="N34" s="233">
        <v>0.05</v>
      </c>
      <c r="O34" s="232">
        <f t="shared" si="18"/>
        <v>63200</v>
      </c>
      <c r="P34" s="232">
        <v>0</v>
      </c>
      <c r="Q34" s="232">
        <f t="shared" si="19"/>
        <v>0</v>
      </c>
      <c r="R34" s="728">
        <v>0</v>
      </c>
      <c r="S34" s="232">
        <f t="shared" si="20"/>
        <v>0</v>
      </c>
      <c r="T34" s="232"/>
      <c r="U34" s="232">
        <f t="shared" si="0"/>
        <v>0</v>
      </c>
      <c r="V34" s="728">
        <v>0.3</v>
      </c>
      <c r="W34" s="232">
        <f t="shared" si="21"/>
        <v>379200</v>
      </c>
      <c r="X34" s="232">
        <f t="shared" si="22"/>
        <v>1368000</v>
      </c>
      <c r="Y34" s="232">
        <f t="shared" si="23"/>
        <v>2632000</v>
      </c>
      <c r="Z34" s="232">
        <f t="shared" si="24"/>
        <v>15792000</v>
      </c>
      <c r="AA34" s="232">
        <f t="shared" si="25"/>
        <v>252800000</v>
      </c>
      <c r="AB34" s="232">
        <f t="shared" si="26"/>
        <v>268592000</v>
      </c>
    </row>
    <row r="35" spans="1:28" ht="26.25">
      <c r="A35" s="449">
        <v>31</v>
      </c>
      <c r="B35" s="433" t="s">
        <v>556</v>
      </c>
      <c r="C35" s="433" t="s">
        <v>557</v>
      </c>
      <c r="D35" s="505" t="s">
        <v>362</v>
      </c>
      <c r="E35" s="470">
        <v>946000</v>
      </c>
      <c r="F35" s="232">
        <v>0.2</v>
      </c>
      <c r="G35" s="332">
        <f t="shared" si="14"/>
        <v>189200</v>
      </c>
      <c r="H35" s="231">
        <v>20000</v>
      </c>
      <c r="I35" s="231">
        <f t="shared" si="15"/>
        <v>420000</v>
      </c>
      <c r="J35" s="728"/>
      <c r="K35" s="232">
        <f t="shared" si="16"/>
        <v>0</v>
      </c>
      <c r="L35" s="232">
        <v>0.2</v>
      </c>
      <c r="M35" s="232">
        <f t="shared" si="17"/>
        <v>189200</v>
      </c>
      <c r="N35" s="233">
        <v>0.04</v>
      </c>
      <c r="O35" s="232">
        <f t="shared" si="18"/>
        <v>37840</v>
      </c>
      <c r="P35" s="232">
        <v>0</v>
      </c>
      <c r="Q35" s="232">
        <f t="shared" si="19"/>
        <v>0</v>
      </c>
      <c r="R35" s="728">
        <v>0</v>
      </c>
      <c r="S35" s="232">
        <f t="shared" si="20"/>
        <v>0</v>
      </c>
      <c r="T35" s="232"/>
      <c r="U35" s="232">
        <f t="shared" si="0"/>
        <v>0</v>
      </c>
      <c r="V35" s="728"/>
      <c r="W35" s="232">
        <f t="shared" si="21"/>
        <v>0</v>
      </c>
      <c r="X35" s="232">
        <f t="shared" si="22"/>
        <v>836240</v>
      </c>
      <c r="Y35" s="232">
        <f t="shared" si="23"/>
        <v>1782240</v>
      </c>
      <c r="Z35" s="232">
        <f t="shared" si="24"/>
        <v>10693440</v>
      </c>
      <c r="AA35" s="232">
        <f t="shared" si="25"/>
        <v>189200000</v>
      </c>
      <c r="AB35" s="232">
        <f t="shared" si="26"/>
        <v>199893440</v>
      </c>
    </row>
    <row r="36" spans="1:28" ht="26.25">
      <c r="A36" s="449">
        <v>32</v>
      </c>
      <c r="B36" s="433" t="s">
        <v>558</v>
      </c>
      <c r="C36" s="433" t="s">
        <v>557</v>
      </c>
      <c r="D36" s="505" t="s">
        <v>362</v>
      </c>
      <c r="E36" s="470">
        <v>946000</v>
      </c>
      <c r="F36" s="232">
        <v>0.2</v>
      </c>
      <c r="G36" s="332">
        <f t="shared" si="14"/>
        <v>189200</v>
      </c>
      <c r="H36" s="231">
        <v>20000</v>
      </c>
      <c r="I36" s="231">
        <f t="shared" si="15"/>
        <v>420000</v>
      </c>
      <c r="J36" s="728"/>
      <c r="K36" s="232">
        <f t="shared" si="16"/>
        <v>0</v>
      </c>
      <c r="L36" s="232">
        <v>0.2</v>
      </c>
      <c r="M36" s="232">
        <f t="shared" si="17"/>
        <v>189200</v>
      </c>
      <c r="N36" s="233">
        <v>0.04</v>
      </c>
      <c r="O36" s="232">
        <f t="shared" si="18"/>
        <v>37840</v>
      </c>
      <c r="P36" s="232">
        <v>0</v>
      </c>
      <c r="Q36" s="232">
        <f t="shared" si="19"/>
        <v>0</v>
      </c>
      <c r="R36" s="728">
        <v>0</v>
      </c>
      <c r="S36" s="232">
        <f t="shared" si="20"/>
        <v>0</v>
      </c>
      <c r="T36" s="232"/>
      <c r="U36" s="232">
        <f t="shared" si="0"/>
        <v>0</v>
      </c>
      <c r="V36" s="728"/>
      <c r="W36" s="232">
        <f t="shared" si="21"/>
        <v>0</v>
      </c>
      <c r="X36" s="232">
        <f t="shared" si="22"/>
        <v>836240</v>
      </c>
      <c r="Y36" s="232">
        <f t="shared" si="23"/>
        <v>1782240</v>
      </c>
      <c r="Z36" s="232">
        <f t="shared" si="24"/>
        <v>10693440</v>
      </c>
      <c r="AA36" s="232">
        <f t="shared" si="25"/>
        <v>189200000</v>
      </c>
      <c r="AB36" s="232">
        <f t="shared" si="26"/>
        <v>199893440</v>
      </c>
    </row>
    <row r="37" spans="1:28" ht="26.25">
      <c r="A37" s="449">
        <v>33</v>
      </c>
      <c r="B37" s="433" t="s">
        <v>559</v>
      </c>
      <c r="C37" s="433" t="s">
        <v>535</v>
      </c>
      <c r="D37" s="505" t="s">
        <v>334</v>
      </c>
      <c r="E37" s="470">
        <v>900000</v>
      </c>
      <c r="F37" s="232">
        <v>0.2</v>
      </c>
      <c r="G37" s="332">
        <f t="shared" si="14"/>
        <v>180000</v>
      </c>
      <c r="H37" s="231">
        <v>20000</v>
      </c>
      <c r="I37" s="231">
        <f t="shared" si="15"/>
        <v>420000</v>
      </c>
      <c r="J37" s="728"/>
      <c r="K37" s="232">
        <f t="shared" si="16"/>
        <v>0</v>
      </c>
      <c r="L37" s="232">
        <v>0.2</v>
      </c>
      <c r="M37" s="232">
        <f t="shared" si="17"/>
        <v>180000</v>
      </c>
      <c r="N37" s="233">
        <v>0.06</v>
      </c>
      <c r="O37" s="232">
        <f t="shared" si="18"/>
        <v>54000</v>
      </c>
      <c r="P37" s="232">
        <v>0</v>
      </c>
      <c r="Q37" s="232">
        <f t="shared" si="19"/>
        <v>0</v>
      </c>
      <c r="R37" s="728">
        <v>0</v>
      </c>
      <c r="S37" s="232">
        <f t="shared" si="20"/>
        <v>0</v>
      </c>
      <c r="T37" s="232"/>
      <c r="U37" s="232">
        <f t="shared" si="0"/>
        <v>0</v>
      </c>
      <c r="V37" s="728"/>
      <c r="W37" s="232">
        <f t="shared" si="21"/>
        <v>0</v>
      </c>
      <c r="X37" s="232">
        <f t="shared" si="22"/>
        <v>834000</v>
      </c>
      <c r="Y37" s="232">
        <f t="shared" si="23"/>
        <v>1734000</v>
      </c>
      <c r="Z37" s="232">
        <f t="shared" si="24"/>
        <v>10404000</v>
      </c>
      <c r="AA37" s="232">
        <f t="shared" si="25"/>
        <v>180000000</v>
      </c>
      <c r="AB37" s="232">
        <f t="shared" si="26"/>
        <v>190404000</v>
      </c>
    </row>
    <row r="38" spans="1:28" ht="26.25">
      <c r="A38" s="449">
        <v>34</v>
      </c>
      <c r="B38" s="433" t="s">
        <v>560</v>
      </c>
      <c r="C38" s="433" t="s">
        <v>535</v>
      </c>
      <c r="D38" s="505" t="s">
        <v>334</v>
      </c>
      <c r="E38" s="470">
        <v>900000</v>
      </c>
      <c r="F38" s="232">
        <v>0.2</v>
      </c>
      <c r="G38" s="332">
        <f t="shared" si="14"/>
        <v>180000</v>
      </c>
      <c r="H38" s="231">
        <v>20000</v>
      </c>
      <c r="I38" s="231">
        <f t="shared" si="15"/>
        <v>420000</v>
      </c>
      <c r="J38" s="728"/>
      <c r="K38" s="232">
        <f t="shared" si="16"/>
        <v>0</v>
      </c>
      <c r="L38" s="232">
        <v>0.2</v>
      </c>
      <c r="M38" s="232">
        <f t="shared" si="17"/>
        <v>180000</v>
      </c>
      <c r="N38" s="233">
        <v>0.06</v>
      </c>
      <c r="O38" s="232">
        <f t="shared" si="18"/>
        <v>54000</v>
      </c>
      <c r="P38" s="232">
        <v>0</v>
      </c>
      <c r="Q38" s="232">
        <f t="shared" si="19"/>
        <v>0</v>
      </c>
      <c r="R38" s="728">
        <v>0</v>
      </c>
      <c r="S38" s="232">
        <f t="shared" si="20"/>
        <v>0</v>
      </c>
      <c r="T38" s="232"/>
      <c r="U38" s="232">
        <f t="shared" si="0"/>
        <v>0</v>
      </c>
      <c r="V38" s="728"/>
      <c r="W38" s="232">
        <f t="shared" si="21"/>
        <v>0</v>
      </c>
      <c r="X38" s="232">
        <f t="shared" si="22"/>
        <v>834000</v>
      </c>
      <c r="Y38" s="232">
        <f t="shared" si="23"/>
        <v>1734000</v>
      </c>
      <c r="Z38" s="232">
        <f t="shared" si="24"/>
        <v>10404000</v>
      </c>
      <c r="AA38" s="232">
        <f t="shared" si="25"/>
        <v>180000000</v>
      </c>
      <c r="AB38" s="232">
        <f t="shared" si="26"/>
        <v>190404000</v>
      </c>
    </row>
    <row r="39" spans="1:28" ht="26.25">
      <c r="A39" s="449">
        <v>35</v>
      </c>
      <c r="B39" s="433" t="s">
        <v>561</v>
      </c>
      <c r="C39" s="433" t="s">
        <v>535</v>
      </c>
      <c r="D39" s="505" t="s">
        <v>334</v>
      </c>
      <c r="E39" s="470">
        <v>900000</v>
      </c>
      <c r="F39" s="232">
        <v>0.2</v>
      </c>
      <c r="G39" s="332">
        <f t="shared" si="14"/>
        <v>180000</v>
      </c>
      <c r="H39" s="231">
        <v>20000</v>
      </c>
      <c r="I39" s="231">
        <f t="shared" si="15"/>
        <v>420000</v>
      </c>
      <c r="J39" s="728"/>
      <c r="K39" s="232">
        <f t="shared" si="16"/>
        <v>0</v>
      </c>
      <c r="L39" s="232">
        <v>0.2</v>
      </c>
      <c r="M39" s="232">
        <f t="shared" si="17"/>
        <v>180000</v>
      </c>
      <c r="N39" s="233"/>
      <c r="O39" s="232">
        <f t="shared" si="18"/>
        <v>0</v>
      </c>
      <c r="P39" s="232">
        <v>0</v>
      </c>
      <c r="Q39" s="232">
        <f t="shared" si="19"/>
        <v>0</v>
      </c>
      <c r="R39" s="728">
        <v>0</v>
      </c>
      <c r="S39" s="232">
        <f t="shared" si="20"/>
        <v>0</v>
      </c>
      <c r="T39" s="232"/>
      <c r="U39" s="232">
        <f t="shared" si="0"/>
        <v>0</v>
      </c>
      <c r="V39" s="728"/>
      <c r="W39" s="232">
        <f t="shared" si="21"/>
        <v>0</v>
      </c>
      <c r="X39" s="232">
        <f t="shared" si="22"/>
        <v>780000</v>
      </c>
      <c r="Y39" s="232">
        <f t="shared" si="23"/>
        <v>1680000</v>
      </c>
      <c r="Z39" s="232">
        <f t="shared" si="24"/>
        <v>10080000</v>
      </c>
      <c r="AA39" s="232">
        <f t="shared" si="25"/>
        <v>180000000</v>
      </c>
      <c r="AB39" s="232">
        <f t="shared" si="26"/>
        <v>190080000</v>
      </c>
    </row>
    <row r="40" spans="1:28" ht="13.5">
      <c r="A40" s="449">
        <v>36</v>
      </c>
      <c r="B40" s="433" t="s">
        <v>562</v>
      </c>
      <c r="C40" s="433" t="s">
        <v>542</v>
      </c>
      <c r="D40" s="505" t="s">
        <v>334</v>
      </c>
      <c r="E40" s="470">
        <v>900000</v>
      </c>
      <c r="F40" s="232">
        <v>0.2</v>
      </c>
      <c r="G40" s="332">
        <f t="shared" si="14"/>
        <v>180000</v>
      </c>
      <c r="H40" s="231">
        <v>20000</v>
      </c>
      <c r="I40" s="231">
        <f t="shared" si="15"/>
        <v>420000</v>
      </c>
      <c r="J40" s="728"/>
      <c r="K40" s="232">
        <f t="shared" si="16"/>
        <v>0</v>
      </c>
      <c r="L40" s="232">
        <v>0.2</v>
      </c>
      <c r="M40" s="232">
        <f t="shared" si="17"/>
        <v>180000</v>
      </c>
      <c r="N40" s="233">
        <v>0.08</v>
      </c>
      <c r="O40" s="232">
        <f t="shared" si="18"/>
        <v>72000</v>
      </c>
      <c r="P40" s="232">
        <v>0</v>
      </c>
      <c r="Q40" s="232">
        <f t="shared" si="19"/>
        <v>0</v>
      </c>
      <c r="R40" s="728">
        <v>0</v>
      </c>
      <c r="S40" s="232">
        <f t="shared" si="20"/>
        <v>0</v>
      </c>
      <c r="T40" s="232"/>
      <c r="U40" s="232">
        <f t="shared" si="0"/>
        <v>0</v>
      </c>
      <c r="V40" s="728"/>
      <c r="W40" s="232">
        <f t="shared" si="21"/>
        <v>0</v>
      </c>
      <c r="X40" s="232">
        <f t="shared" si="22"/>
        <v>852000</v>
      </c>
      <c r="Y40" s="232">
        <f t="shared" si="23"/>
        <v>1752000</v>
      </c>
      <c r="Z40" s="232">
        <f t="shared" si="24"/>
        <v>10512000</v>
      </c>
      <c r="AA40" s="232">
        <f t="shared" si="25"/>
        <v>180000000</v>
      </c>
      <c r="AB40" s="232">
        <f t="shared" si="26"/>
        <v>190512000</v>
      </c>
    </row>
    <row r="41" spans="1:28" ht="26.25">
      <c r="A41" s="449">
        <v>37</v>
      </c>
      <c r="B41" s="433" t="s">
        <v>563</v>
      </c>
      <c r="C41" s="433" t="s">
        <v>564</v>
      </c>
      <c r="D41" s="505" t="s">
        <v>334</v>
      </c>
      <c r="E41" s="470">
        <v>900000</v>
      </c>
      <c r="F41" s="232">
        <v>0.2</v>
      </c>
      <c r="G41" s="332">
        <f t="shared" si="14"/>
        <v>180000</v>
      </c>
      <c r="H41" s="231">
        <v>20000</v>
      </c>
      <c r="I41" s="231">
        <f t="shared" si="15"/>
        <v>420000</v>
      </c>
      <c r="J41" s="728"/>
      <c r="K41" s="232">
        <f t="shared" si="16"/>
        <v>0</v>
      </c>
      <c r="L41" s="232">
        <v>0.2</v>
      </c>
      <c r="M41" s="232">
        <f t="shared" si="17"/>
        <v>180000</v>
      </c>
      <c r="N41" s="233">
        <v>0.02</v>
      </c>
      <c r="O41" s="232">
        <f t="shared" si="18"/>
        <v>18000</v>
      </c>
      <c r="P41" s="232">
        <v>0</v>
      </c>
      <c r="Q41" s="232">
        <f t="shared" si="19"/>
        <v>0</v>
      </c>
      <c r="R41" s="728">
        <v>0</v>
      </c>
      <c r="S41" s="232">
        <f t="shared" si="20"/>
        <v>0</v>
      </c>
      <c r="T41" s="232"/>
      <c r="U41" s="232">
        <f t="shared" si="0"/>
        <v>0</v>
      </c>
      <c r="V41" s="728"/>
      <c r="W41" s="232">
        <f t="shared" si="21"/>
        <v>0</v>
      </c>
      <c r="X41" s="232">
        <f t="shared" si="22"/>
        <v>798000</v>
      </c>
      <c r="Y41" s="232">
        <f t="shared" si="23"/>
        <v>1698000</v>
      </c>
      <c r="Z41" s="232">
        <f t="shared" si="24"/>
        <v>10188000</v>
      </c>
      <c r="AA41" s="232">
        <f t="shared" si="25"/>
        <v>180000000</v>
      </c>
      <c r="AB41" s="232">
        <f t="shared" si="26"/>
        <v>190188000</v>
      </c>
    </row>
    <row r="42" spans="1:28" ht="13.5">
      <c r="A42" s="449">
        <v>38</v>
      </c>
      <c r="B42" s="433" t="s">
        <v>565</v>
      </c>
      <c r="C42" s="433" t="s">
        <v>542</v>
      </c>
      <c r="D42" s="505" t="s">
        <v>334</v>
      </c>
      <c r="E42" s="470">
        <v>900000</v>
      </c>
      <c r="F42" s="232">
        <v>0.2</v>
      </c>
      <c r="G42" s="332">
        <f t="shared" si="14"/>
        <v>180000</v>
      </c>
      <c r="H42" s="231">
        <v>20000</v>
      </c>
      <c r="I42" s="231">
        <f t="shared" si="15"/>
        <v>420000</v>
      </c>
      <c r="J42" s="728"/>
      <c r="K42" s="232">
        <f t="shared" si="16"/>
        <v>0</v>
      </c>
      <c r="L42" s="232">
        <v>0.2</v>
      </c>
      <c r="M42" s="232">
        <f t="shared" si="17"/>
        <v>180000</v>
      </c>
      <c r="N42" s="233">
        <v>0.03</v>
      </c>
      <c r="O42" s="232">
        <f t="shared" si="18"/>
        <v>27000</v>
      </c>
      <c r="P42" s="232">
        <v>0</v>
      </c>
      <c r="Q42" s="232">
        <f t="shared" si="19"/>
        <v>0</v>
      </c>
      <c r="R42" s="728">
        <v>0</v>
      </c>
      <c r="S42" s="232">
        <f t="shared" si="20"/>
        <v>0</v>
      </c>
      <c r="T42" s="232"/>
      <c r="U42" s="232">
        <f t="shared" si="0"/>
        <v>0</v>
      </c>
      <c r="V42" s="728"/>
      <c r="W42" s="232">
        <f t="shared" si="21"/>
        <v>0</v>
      </c>
      <c r="X42" s="232">
        <f t="shared" si="22"/>
        <v>807000</v>
      </c>
      <c r="Y42" s="232">
        <f t="shared" si="23"/>
        <v>1707000</v>
      </c>
      <c r="Z42" s="232">
        <f t="shared" si="24"/>
        <v>10242000</v>
      </c>
      <c r="AA42" s="232">
        <f t="shared" si="25"/>
        <v>180000000</v>
      </c>
      <c r="AB42" s="232">
        <f t="shared" si="26"/>
        <v>190242000</v>
      </c>
    </row>
    <row r="43" spans="1:28" ht="13.5">
      <c r="A43" s="449">
        <v>39</v>
      </c>
      <c r="B43" s="433" t="s">
        <v>566</v>
      </c>
      <c r="C43" s="433" t="s">
        <v>542</v>
      </c>
      <c r="D43" s="505" t="s">
        <v>334</v>
      </c>
      <c r="E43" s="470">
        <v>900000</v>
      </c>
      <c r="F43" s="232">
        <v>0.2</v>
      </c>
      <c r="G43" s="332">
        <f t="shared" si="14"/>
        <v>180000</v>
      </c>
      <c r="H43" s="231">
        <v>20000</v>
      </c>
      <c r="I43" s="231">
        <f t="shared" si="15"/>
        <v>420000</v>
      </c>
      <c r="J43" s="728"/>
      <c r="K43" s="232">
        <f t="shared" si="16"/>
        <v>0</v>
      </c>
      <c r="L43" s="232">
        <v>0.2</v>
      </c>
      <c r="M43" s="232">
        <f t="shared" si="17"/>
        <v>180000</v>
      </c>
      <c r="N43" s="233">
        <v>0.11</v>
      </c>
      <c r="O43" s="232">
        <f t="shared" si="18"/>
        <v>99000</v>
      </c>
      <c r="P43" s="232">
        <v>0</v>
      </c>
      <c r="Q43" s="232">
        <f t="shared" si="19"/>
        <v>0</v>
      </c>
      <c r="R43" s="728">
        <v>0</v>
      </c>
      <c r="S43" s="232">
        <f t="shared" si="20"/>
        <v>0</v>
      </c>
      <c r="T43" s="232"/>
      <c r="U43" s="232">
        <f t="shared" si="0"/>
        <v>0</v>
      </c>
      <c r="V43" s="728"/>
      <c r="W43" s="232">
        <f t="shared" si="21"/>
        <v>0</v>
      </c>
      <c r="X43" s="232">
        <f t="shared" si="22"/>
        <v>879000</v>
      </c>
      <c r="Y43" s="232">
        <f t="shared" si="23"/>
        <v>1779000</v>
      </c>
      <c r="Z43" s="232">
        <f t="shared" si="24"/>
        <v>10674000</v>
      </c>
      <c r="AA43" s="232">
        <f t="shared" si="25"/>
        <v>180000000</v>
      </c>
      <c r="AB43" s="232">
        <f t="shared" si="26"/>
        <v>190674000</v>
      </c>
    </row>
    <row r="44" spans="1:28" ht="13.5">
      <c r="A44" s="449">
        <v>40</v>
      </c>
      <c r="B44" s="444"/>
      <c r="C44" s="433" t="s">
        <v>535</v>
      </c>
      <c r="D44" s="505" t="s">
        <v>334</v>
      </c>
      <c r="E44" s="470">
        <v>900000</v>
      </c>
      <c r="F44" s="232">
        <v>0.2</v>
      </c>
      <c r="G44" s="332">
        <f t="shared" si="14"/>
        <v>180000</v>
      </c>
      <c r="H44" s="231">
        <v>20000</v>
      </c>
      <c r="I44" s="231">
        <f t="shared" si="15"/>
        <v>420000</v>
      </c>
      <c r="J44" s="728"/>
      <c r="K44" s="232">
        <f t="shared" si="16"/>
        <v>0</v>
      </c>
      <c r="L44" s="232">
        <v>0.2</v>
      </c>
      <c r="M44" s="232">
        <f t="shared" si="17"/>
        <v>180000</v>
      </c>
      <c r="N44" s="233"/>
      <c r="O44" s="232">
        <f t="shared" si="18"/>
        <v>0</v>
      </c>
      <c r="P44" s="232">
        <v>0</v>
      </c>
      <c r="Q44" s="232">
        <f t="shared" si="19"/>
        <v>0</v>
      </c>
      <c r="R44" s="728">
        <v>0</v>
      </c>
      <c r="S44" s="232">
        <f t="shared" si="20"/>
        <v>0</v>
      </c>
      <c r="T44" s="232"/>
      <c r="U44" s="232">
        <f t="shared" si="0"/>
        <v>0</v>
      </c>
      <c r="V44" s="728"/>
      <c r="W44" s="232">
        <f t="shared" si="21"/>
        <v>0</v>
      </c>
      <c r="X44" s="232">
        <f t="shared" si="22"/>
        <v>780000</v>
      </c>
      <c r="Y44" s="232">
        <f t="shared" si="23"/>
        <v>1680000</v>
      </c>
      <c r="Z44" s="232">
        <f t="shared" si="24"/>
        <v>10080000</v>
      </c>
      <c r="AA44" s="232">
        <f t="shared" si="25"/>
        <v>180000000</v>
      </c>
      <c r="AB44" s="232">
        <f t="shared" si="26"/>
        <v>190080000</v>
      </c>
    </row>
    <row r="45" spans="1:28" ht="13.5">
      <c r="A45" s="449">
        <v>41</v>
      </c>
      <c r="B45" s="444"/>
      <c r="C45" s="433" t="s">
        <v>535</v>
      </c>
      <c r="D45" s="505" t="s">
        <v>334</v>
      </c>
      <c r="E45" s="470">
        <v>900000</v>
      </c>
      <c r="F45" s="232">
        <v>0.2</v>
      </c>
      <c r="G45" s="332">
        <f t="shared" si="14"/>
        <v>180000</v>
      </c>
      <c r="H45" s="231">
        <v>20000</v>
      </c>
      <c r="I45" s="231">
        <f t="shared" si="15"/>
        <v>420000</v>
      </c>
      <c r="J45" s="728"/>
      <c r="K45" s="232">
        <f t="shared" si="16"/>
        <v>0</v>
      </c>
      <c r="L45" s="232">
        <v>0.2</v>
      </c>
      <c r="M45" s="232">
        <f t="shared" si="17"/>
        <v>180000</v>
      </c>
      <c r="N45" s="233"/>
      <c r="O45" s="232">
        <f t="shared" si="18"/>
        <v>0</v>
      </c>
      <c r="P45" s="232">
        <v>0</v>
      </c>
      <c r="Q45" s="232">
        <f t="shared" si="19"/>
        <v>0</v>
      </c>
      <c r="R45" s="728">
        <v>0</v>
      </c>
      <c r="S45" s="232">
        <f t="shared" si="20"/>
        <v>0</v>
      </c>
      <c r="T45" s="232"/>
      <c r="U45" s="232">
        <f t="shared" si="0"/>
        <v>0</v>
      </c>
      <c r="V45" s="728"/>
      <c r="W45" s="232">
        <f t="shared" si="21"/>
        <v>0</v>
      </c>
      <c r="X45" s="232">
        <f t="shared" si="22"/>
        <v>780000</v>
      </c>
      <c r="Y45" s="232">
        <f t="shared" si="23"/>
        <v>1680000</v>
      </c>
      <c r="Z45" s="232">
        <f t="shared" si="24"/>
        <v>10080000</v>
      </c>
      <c r="AA45" s="232">
        <f t="shared" si="25"/>
        <v>180000000</v>
      </c>
      <c r="AB45" s="232">
        <f t="shared" si="26"/>
        <v>190080000</v>
      </c>
    </row>
    <row r="46" spans="1:28" ht="13.5">
      <c r="A46" s="449">
        <v>42</v>
      </c>
      <c r="B46" s="444"/>
      <c r="C46" s="433" t="s">
        <v>535</v>
      </c>
      <c r="D46" s="505" t="s">
        <v>334</v>
      </c>
      <c r="E46" s="470">
        <v>900000</v>
      </c>
      <c r="F46" s="232">
        <v>0.2</v>
      </c>
      <c r="G46" s="332">
        <f t="shared" si="14"/>
        <v>180000</v>
      </c>
      <c r="H46" s="231">
        <v>20000</v>
      </c>
      <c r="I46" s="231">
        <f t="shared" si="15"/>
        <v>420000</v>
      </c>
      <c r="J46" s="728"/>
      <c r="K46" s="232">
        <f t="shared" si="16"/>
        <v>0</v>
      </c>
      <c r="L46" s="232">
        <v>0.2</v>
      </c>
      <c r="M46" s="232">
        <f t="shared" si="17"/>
        <v>180000</v>
      </c>
      <c r="N46" s="233"/>
      <c r="O46" s="232">
        <f t="shared" si="18"/>
        <v>0</v>
      </c>
      <c r="P46" s="232">
        <v>0</v>
      </c>
      <c r="Q46" s="232">
        <f t="shared" si="19"/>
        <v>0</v>
      </c>
      <c r="R46" s="728">
        <v>0</v>
      </c>
      <c r="S46" s="232">
        <f t="shared" si="20"/>
        <v>0</v>
      </c>
      <c r="T46" s="232"/>
      <c r="U46" s="232">
        <f t="shared" si="0"/>
        <v>0</v>
      </c>
      <c r="V46" s="728"/>
      <c r="W46" s="232">
        <f t="shared" si="21"/>
        <v>0</v>
      </c>
      <c r="X46" s="232">
        <f t="shared" si="22"/>
        <v>780000</v>
      </c>
      <c r="Y46" s="232">
        <f t="shared" si="23"/>
        <v>1680000</v>
      </c>
      <c r="Z46" s="232">
        <f t="shared" si="24"/>
        <v>10080000</v>
      </c>
      <c r="AA46" s="232">
        <f t="shared" si="25"/>
        <v>180000000</v>
      </c>
      <c r="AB46" s="232">
        <f t="shared" si="26"/>
        <v>190080000</v>
      </c>
    </row>
    <row r="47" spans="1:28" ht="13.5">
      <c r="A47" s="449">
        <v>43</v>
      </c>
      <c r="B47" s="444"/>
      <c r="C47" s="433" t="s">
        <v>535</v>
      </c>
      <c r="D47" s="505" t="s">
        <v>334</v>
      </c>
      <c r="E47" s="470">
        <v>900000</v>
      </c>
      <c r="F47" s="232">
        <v>0.2</v>
      </c>
      <c r="G47" s="332">
        <f t="shared" ref="G47:G53" si="27">+E47*F47</f>
        <v>180000</v>
      </c>
      <c r="H47" s="231">
        <v>20000</v>
      </c>
      <c r="I47" s="231">
        <f t="shared" ref="I47:I53" si="28">H47*21</f>
        <v>420000</v>
      </c>
      <c r="J47" s="728"/>
      <c r="K47" s="232">
        <f t="shared" ref="K47:K53" si="29">+E47*J47</f>
        <v>0</v>
      </c>
      <c r="L47" s="232">
        <v>0.2</v>
      </c>
      <c r="M47" s="232">
        <f t="shared" ref="M47:M53" si="30">+E47*L47</f>
        <v>180000</v>
      </c>
      <c r="N47" s="233"/>
      <c r="O47" s="232">
        <f t="shared" ref="O47:O53" si="31">+E47*N47</f>
        <v>0</v>
      </c>
      <c r="P47" s="232">
        <v>0</v>
      </c>
      <c r="Q47" s="232">
        <f t="shared" ref="Q47:Q53" si="32">+E47*P47</f>
        <v>0</v>
      </c>
      <c r="R47" s="728">
        <v>0</v>
      </c>
      <c r="S47" s="232">
        <f t="shared" ref="S47:S53" si="33">+E47*R47</f>
        <v>0</v>
      </c>
      <c r="T47" s="232"/>
      <c r="U47" s="232">
        <f t="shared" ref="U47:U53" si="34">+G47*T47</f>
        <v>0</v>
      </c>
      <c r="V47" s="728"/>
      <c r="W47" s="232">
        <f t="shared" ref="W47:W53" si="35">+V47*E47</f>
        <v>0</v>
      </c>
      <c r="X47" s="232">
        <f t="shared" ref="X47:X53" si="36">+G47+I47+K47+M47+O47+Q47+S47+W47+U47</f>
        <v>780000</v>
      </c>
      <c r="Y47" s="232">
        <f t="shared" ref="Y47:Y53" si="37">+X47+E47</f>
        <v>1680000</v>
      </c>
      <c r="Z47" s="232">
        <f t="shared" ref="Z47:Z53" si="38">+Y47*6</f>
        <v>10080000</v>
      </c>
      <c r="AA47" s="232">
        <f t="shared" ref="AA47:AA53" si="39">E47*100*2</f>
        <v>180000000</v>
      </c>
      <c r="AB47" s="232">
        <f t="shared" ref="AB47:AB53" si="40">+Z47+AA47</f>
        <v>190080000</v>
      </c>
    </row>
    <row r="48" spans="1:28" ht="13.5">
      <c r="A48" s="449">
        <v>44</v>
      </c>
      <c r="B48" s="444"/>
      <c r="C48" s="433" t="s">
        <v>564</v>
      </c>
      <c r="D48" s="505" t="s">
        <v>334</v>
      </c>
      <c r="E48" s="470">
        <v>900000</v>
      </c>
      <c r="F48" s="232">
        <v>0.2</v>
      </c>
      <c r="G48" s="332">
        <f t="shared" si="27"/>
        <v>180000</v>
      </c>
      <c r="H48" s="231">
        <v>20000</v>
      </c>
      <c r="I48" s="231">
        <f t="shared" si="28"/>
        <v>420000</v>
      </c>
      <c r="J48" s="728"/>
      <c r="K48" s="232">
        <f t="shared" si="29"/>
        <v>0</v>
      </c>
      <c r="L48" s="232">
        <v>0.2</v>
      </c>
      <c r="M48" s="232">
        <f t="shared" si="30"/>
        <v>180000</v>
      </c>
      <c r="N48" s="233"/>
      <c r="O48" s="232">
        <f t="shared" si="31"/>
        <v>0</v>
      </c>
      <c r="P48" s="232">
        <v>0</v>
      </c>
      <c r="Q48" s="232">
        <f t="shared" si="32"/>
        <v>0</v>
      </c>
      <c r="R48" s="728">
        <v>0</v>
      </c>
      <c r="S48" s="232">
        <f t="shared" si="33"/>
        <v>0</v>
      </c>
      <c r="T48" s="232"/>
      <c r="U48" s="232">
        <f t="shared" si="34"/>
        <v>0</v>
      </c>
      <c r="V48" s="728"/>
      <c r="W48" s="232">
        <f t="shared" si="35"/>
        <v>0</v>
      </c>
      <c r="X48" s="232">
        <f t="shared" si="36"/>
        <v>780000</v>
      </c>
      <c r="Y48" s="232">
        <f t="shared" si="37"/>
        <v>1680000</v>
      </c>
      <c r="Z48" s="232">
        <f t="shared" si="38"/>
        <v>10080000</v>
      </c>
      <c r="AA48" s="232">
        <f t="shared" si="39"/>
        <v>180000000</v>
      </c>
      <c r="AB48" s="232">
        <f t="shared" si="40"/>
        <v>190080000</v>
      </c>
    </row>
    <row r="49" spans="1:28" ht="13.5">
      <c r="A49" s="449">
        <v>45</v>
      </c>
      <c r="B49" s="444"/>
      <c r="C49" s="433" t="s">
        <v>564</v>
      </c>
      <c r="D49" s="505" t="s">
        <v>334</v>
      </c>
      <c r="E49" s="470">
        <v>900000</v>
      </c>
      <c r="F49" s="232">
        <v>0.2</v>
      </c>
      <c r="G49" s="332">
        <f t="shared" si="27"/>
        <v>180000</v>
      </c>
      <c r="H49" s="231">
        <v>20000</v>
      </c>
      <c r="I49" s="231">
        <f t="shared" si="28"/>
        <v>420000</v>
      </c>
      <c r="J49" s="728"/>
      <c r="K49" s="232">
        <f t="shared" si="29"/>
        <v>0</v>
      </c>
      <c r="L49" s="232">
        <v>0.2</v>
      </c>
      <c r="M49" s="232">
        <f t="shared" si="30"/>
        <v>180000</v>
      </c>
      <c r="N49" s="233"/>
      <c r="O49" s="232">
        <f t="shared" si="31"/>
        <v>0</v>
      </c>
      <c r="P49" s="232">
        <v>0</v>
      </c>
      <c r="Q49" s="232">
        <f t="shared" si="32"/>
        <v>0</v>
      </c>
      <c r="R49" s="728">
        <v>0</v>
      </c>
      <c r="S49" s="232">
        <f t="shared" si="33"/>
        <v>0</v>
      </c>
      <c r="T49" s="232"/>
      <c r="U49" s="232">
        <f t="shared" si="34"/>
        <v>0</v>
      </c>
      <c r="V49" s="728"/>
      <c r="W49" s="232">
        <f t="shared" si="35"/>
        <v>0</v>
      </c>
      <c r="X49" s="232">
        <f t="shared" si="36"/>
        <v>780000</v>
      </c>
      <c r="Y49" s="232">
        <f t="shared" si="37"/>
        <v>1680000</v>
      </c>
      <c r="Z49" s="232">
        <f t="shared" si="38"/>
        <v>10080000</v>
      </c>
      <c r="AA49" s="232">
        <f t="shared" si="39"/>
        <v>180000000</v>
      </c>
      <c r="AB49" s="232">
        <f t="shared" si="40"/>
        <v>190080000</v>
      </c>
    </row>
    <row r="50" spans="1:28" ht="13.5">
      <c r="A50" s="449">
        <v>46</v>
      </c>
      <c r="B50" s="444"/>
      <c r="C50" s="433" t="s">
        <v>564</v>
      </c>
      <c r="D50" s="505" t="s">
        <v>334</v>
      </c>
      <c r="E50" s="470">
        <v>900000</v>
      </c>
      <c r="F50" s="232">
        <v>0.2</v>
      </c>
      <c r="G50" s="332">
        <f t="shared" si="27"/>
        <v>180000</v>
      </c>
      <c r="H50" s="231">
        <v>20000</v>
      </c>
      <c r="I50" s="231">
        <f t="shared" si="28"/>
        <v>420000</v>
      </c>
      <c r="J50" s="728"/>
      <c r="K50" s="232">
        <f t="shared" si="29"/>
        <v>0</v>
      </c>
      <c r="L50" s="232">
        <v>0.2</v>
      </c>
      <c r="M50" s="232">
        <f t="shared" si="30"/>
        <v>180000</v>
      </c>
      <c r="N50" s="233"/>
      <c r="O50" s="232">
        <f t="shared" si="31"/>
        <v>0</v>
      </c>
      <c r="P50" s="232">
        <v>0</v>
      </c>
      <c r="Q50" s="232">
        <f t="shared" si="32"/>
        <v>0</v>
      </c>
      <c r="R50" s="728">
        <v>0</v>
      </c>
      <c r="S50" s="232">
        <f t="shared" si="33"/>
        <v>0</v>
      </c>
      <c r="T50" s="232"/>
      <c r="U50" s="232">
        <f t="shared" si="34"/>
        <v>0</v>
      </c>
      <c r="V50" s="728"/>
      <c r="W50" s="232">
        <f t="shared" si="35"/>
        <v>0</v>
      </c>
      <c r="X50" s="232">
        <f t="shared" si="36"/>
        <v>780000</v>
      </c>
      <c r="Y50" s="232">
        <f t="shared" si="37"/>
        <v>1680000</v>
      </c>
      <c r="Z50" s="232">
        <f t="shared" si="38"/>
        <v>10080000</v>
      </c>
      <c r="AA50" s="232">
        <f t="shared" si="39"/>
        <v>180000000</v>
      </c>
      <c r="AB50" s="232">
        <f t="shared" si="40"/>
        <v>190080000</v>
      </c>
    </row>
    <row r="51" spans="1:28" ht="13.5">
      <c r="A51" s="449">
        <v>47</v>
      </c>
      <c r="B51" s="444"/>
      <c r="C51" s="433" t="s">
        <v>564</v>
      </c>
      <c r="D51" s="505" t="s">
        <v>334</v>
      </c>
      <c r="E51" s="470">
        <v>900000</v>
      </c>
      <c r="F51" s="232">
        <v>0.2</v>
      </c>
      <c r="G51" s="332">
        <f t="shared" si="27"/>
        <v>180000</v>
      </c>
      <c r="H51" s="231">
        <v>20000</v>
      </c>
      <c r="I51" s="231">
        <f t="shared" si="28"/>
        <v>420000</v>
      </c>
      <c r="J51" s="728"/>
      <c r="K51" s="232">
        <f t="shared" si="29"/>
        <v>0</v>
      </c>
      <c r="L51" s="232">
        <v>0.2</v>
      </c>
      <c r="M51" s="232">
        <f t="shared" si="30"/>
        <v>180000</v>
      </c>
      <c r="N51" s="233"/>
      <c r="O51" s="232">
        <f t="shared" si="31"/>
        <v>0</v>
      </c>
      <c r="P51" s="232">
        <v>0</v>
      </c>
      <c r="Q51" s="232">
        <f t="shared" si="32"/>
        <v>0</v>
      </c>
      <c r="R51" s="728">
        <v>0</v>
      </c>
      <c r="S51" s="232">
        <f t="shared" si="33"/>
        <v>0</v>
      </c>
      <c r="T51" s="232"/>
      <c r="U51" s="232">
        <f t="shared" si="34"/>
        <v>0</v>
      </c>
      <c r="V51" s="728"/>
      <c r="W51" s="232">
        <f t="shared" si="35"/>
        <v>0</v>
      </c>
      <c r="X51" s="232">
        <f t="shared" si="36"/>
        <v>780000</v>
      </c>
      <c r="Y51" s="232">
        <f t="shared" si="37"/>
        <v>1680000</v>
      </c>
      <c r="Z51" s="232">
        <f t="shared" si="38"/>
        <v>10080000</v>
      </c>
      <c r="AA51" s="232">
        <f t="shared" si="39"/>
        <v>180000000</v>
      </c>
      <c r="AB51" s="232">
        <f t="shared" si="40"/>
        <v>190080000</v>
      </c>
    </row>
    <row r="52" spans="1:28" ht="13.5">
      <c r="A52" s="449">
        <v>48</v>
      </c>
      <c r="B52" s="444"/>
      <c r="C52" s="443" t="s">
        <v>704</v>
      </c>
      <c r="D52" s="505" t="s">
        <v>336</v>
      </c>
      <c r="E52" s="470">
        <v>1094000</v>
      </c>
      <c r="F52" s="232">
        <v>0.2</v>
      </c>
      <c r="G52" s="332">
        <f t="shared" si="27"/>
        <v>218800</v>
      </c>
      <c r="H52" s="231">
        <v>20000</v>
      </c>
      <c r="I52" s="231">
        <f t="shared" si="28"/>
        <v>420000</v>
      </c>
      <c r="J52" s="728"/>
      <c r="K52" s="232">
        <f t="shared" si="29"/>
        <v>0</v>
      </c>
      <c r="L52" s="232">
        <v>0.2</v>
      </c>
      <c r="M52" s="232">
        <f t="shared" si="30"/>
        <v>218800</v>
      </c>
      <c r="N52" s="233"/>
      <c r="O52" s="232">
        <f t="shared" si="31"/>
        <v>0</v>
      </c>
      <c r="P52" s="232">
        <v>0</v>
      </c>
      <c r="Q52" s="232">
        <f t="shared" si="32"/>
        <v>0</v>
      </c>
      <c r="R52" s="728">
        <v>0</v>
      </c>
      <c r="S52" s="232">
        <f t="shared" si="33"/>
        <v>0</v>
      </c>
      <c r="T52" s="232"/>
      <c r="U52" s="232">
        <f t="shared" si="34"/>
        <v>0</v>
      </c>
      <c r="V52" s="728"/>
      <c r="W52" s="232">
        <f t="shared" si="35"/>
        <v>0</v>
      </c>
      <c r="X52" s="232">
        <f t="shared" si="36"/>
        <v>857600</v>
      </c>
      <c r="Y52" s="232">
        <f t="shared" si="37"/>
        <v>1951600</v>
      </c>
      <c r="Z52" s="232">
        <f t="shared" si="38"/>
        <v>11709600</v>
      </c>
      <c r="AA52" s="232">
        <f t="shared" si="39"/>
        <v>218800000</v>
      </c>
      <c r="AB52" s="232">
        <f t="shared" si="40"/>
        <v>230509600</v>
      </c>
    </row>
    <row r="53" spans="1:28" ht="13.5">
      <c r="A53" s="449">
        <v>49</v>
      </c>
      <c r="B53" s="444"/>
      <c r="C53" s="443" t="s">
        <v>499</v>
      </c>
      <c r="D53" s="505" t="s">
        <v>359</v>
      </c>
      <c r="E53" s="470">
        <v>1334000</v>
      </c>
      <c r="F53" s="232">
        <v>0.2</v>
      </c>
      <c r="G53" s="332">
        <f t="shared" si="27"/>
        <v>266800</v>
      </c>
      <c r="H53" s="231">
        <v>20000</v>
      </c>
      <c r="I53" s="231">
        <f t="shared" si="28"/>
        <v>420000</v>
      </c>
      <c r="J53" s="728"/>
      <c r="K53" s="232">
        <f t="shared" si="29"/>
        <v>0</v>
      </c>
      <c r="L53" s="232">
        <v>0.2</v>
      </c>
      <c r="M53" s="232">
        <f t="shared" si="30"/>
        <v>266800</v>
      </c>
      <c r="N53" s="233"/>
      <c r="O53" s="232">
        <f t="shared" si="31"/>
        <v>0</v>
      </c>
      <c r="P53" s="232">
        <v>0</v>
      </c>
      <c r="Q53" s="232">
        <f t="shared" si="32"/>
        <v>0</v>
      </c>
      <c r="R53" s="728">
        <v>0</v>
      </c>
      <c r="S53" s="232">
        <f t="shared" si="33"/>
        <v>0</v>
      </c>
      <c r="T53" s="232"/>
      <c r="U53" s="232">
        <f t="shared" si="34"/>
        <v>0</v>
      </c>
      <c r="V53" s="728"/>
      <c r="W53" s="232">
        <f t="shared" si="35"/>
        <v>0</v>
      </c>
      <c r="X53" s="232">
        <f t="shared" si="36"/>
        <v>953600</v>
      </c>
      <c r="Y53" s="232">
        <f t="shared" si="37"/>
        <v>2287600</v>
      </c>
      <c r="Z53" s="232">
        <f t="shared" si="38"/>
        <v>13725600</v>
      </c>
      <c r="AA53" s="232">
        <f t="shared" si="39"/>
        <v>266800000</v>
      </c>
      <c r="AB53" s="232">
        <f t="shared" si="40"/>
        <v>280525600</v>
      </c>
    </row>
    <row r="54" spans="1:28" ht="13.5">
      <c r="A54" s="449">
        <v>50</v>
      </c>
      <c r="B54" s="444"/>
      <c r="C54" s="443" t="s">
        <v>447</v>
      </c>
      <c r="D54" s="505" t="s">
        <v>340</v>
      </c>
      <c r="E54" s="470">
        <v>1042000</v>
      </c>
      <c r="F54" s="232">
        <v>0.2</v>
      </c>
      <c r="G54" s="332">
        <f t="shared" si="14"/>
        <v>208400</v>
      </c>
      <c r="H54" s="231">
        <v>20000</v>
      </c>
      <c r="I54" s="231">
        <f t="shared" si="15"/>
        <v>420000</v>
      </c>
      <c r="J54" s="728"/>
      <c r="K54" s="232">
        <f t="shared" si="16"/>
        <v>0</v>
      </c>
      <c r="L54" s="232">
        <v>0.2</v>
      </c>
      <c r="M54" s="232">
        <f t="shared" si="17"/>
        <v>208400</v>
      </c>
      <c r="N54" s="233"/>
      <c r="O54" s="232">
        <f t="shared" si="18"/>
        <v>0</v>
      </c>
      <c r="P54" s="232">
        <v>0</v>
      </c>
      <c r="Q54" s="232">
        <f t="shared" si="19"/>
        <v>0</v>
      </c>
      <c r="R54" s="728">
        <v>0</v>
      </c>
      <c r="S54" s="232">
        <f t="shared" si="20"/>
        <v>0</v>
      </c>
      <c r="T54" s="232"/>
      <c r="U54" s="232">
        <f t="shared" si="0"/>
        <v>0</v>
      </c>
      <c r="V54" s="728"/>
      <c r="W54" s="232">
        <f t="shared" si="21"/>
        <v>0</v>
      </c>
      <c r="X54" s="232">
        <f t="shared" si="22"/>
        <v>836800</v>
      </c>
      <c r="Y54" s="232">
        <f t="shared" si="23"/>
        <v>1878800</v>
      </c>
      <c r="Z54" s="232">
        <f t="shared" si="24"/>
        <v>11272800</v>
      </c>
      <c r="AA54" s="232">
        <f t="shared" si="25"/>
        <v>208400000</v>
      </c>
      <c r="AB54" s="232">
        <f t="shared" si="26"/>
        <v>219672800</v>
      </c>
    </row>
    <row r="55" spans="1:28" ht="13.5">
      <c r="A55" s="449">
        <v>51</v>
      </c>
      <c r="B55" s="444"/>
      <c r="C55" s="443" t="s">
        <v>711</v>
      </c>
      <c r="D55" s="505" t="s">
        <v>340</v>
      </c>
      <c r="E55" s="470">
        <v>1042000</v>
      </c>
      <c r="F55" s="232">
        <v>0.2</v>
      </c>
      <c r="G55" s="332">
        <f t="shared" si="14"/>
        <v>208400</v>
      </c>
      <c r="H55" s="231">
        <v>20000</v>
      </c>
      <c r="I55" s="231">
        <f t="shared" si="15"/>
        <v>420000</v>
      </c>
      <c r="J55" s="728"/>
      <c r="K55" s="232">
        <f t="shared" si="16"/>
        <v>0</v>
      </c>
      <c r="L55" s="232">
        <v>0.2</v>
      </c>
      <c r="M55" s="232">
        <f t="shared" si="17"/>
        <v>208400</v>
      </c>
      <c r="N55" s="233"/>
      <c r="O55" s="232">
        <f t="shared" si="18"/>
        <v>0</v>
      </c>
      <c r="P55" s="232">
        <v>0</v>
      </c>
      <c r="Q55" s="232">
        <f t="shared" si="19"/>
        <v>0</v>
      </c>
      <c r="R55" s="728">
        <v>0</v>
      </c>
      <c r="S55" s="232">
        <f t="shared" si="20"/>
        <v>0</v>
      </c>
      <c r="T55" s="232"/>
      <c r="U55" s="232">
        <f t="shared" si="0"/>
        <v>0</v>
      </c>
      <c r="V55" s="728"/>
      <c r="W55" s="232">
        <f t="shared" si="21"/>
        <v>0</v>
      </c>
      <c r="X55" s="232">
        <f t="shared" si="22"/>
        <v>836800</v>
      </c>
      <c r="Y55" s="232">
        <f t="shared" si="23"/>
        <v>1878800</v>
      </c>
      <c r="Z55" s="232">
        <f t="shared" si="24"/>
        <v>11272800</v>
      </c>
      <c r="AA55" s="232">
        <f t="shared" si="25"/>
        <v>208400000</v>
      </c>
      <c r="AB55" s="232">
        <f t="shared" si="26"/>
        <v>219672800</v>
      </c>
    </row>
    <row r="56" spans="1:28" s="234" customFormat="1" ht="13.5">
      <c r="A56" s="515">
        <v>52</v>
      </c>
      <c r="B56" s="516"/>
      <c r="C56" s="517" t="s">
        <v>719</v>
      </c>
      <c r="D56" s="505" t="s">
        <v>358</v>
      </c>
      <c r="E56" s="518">
        <v>1597000</v>
      </c>
      <c r="F56" s="233">
        <v>0.2</v>
      </c>
      <c r="G56" s="519">
        <f t="shared" si="14"/>
        <v>319400</v>
      </c>
      <c r="H56" s="520">
        <v>20000</v>
      </c>
      <c r="I56" s="520">
        <f t="shared" si="15"/>
        <v>420000</v>
      </c>
      <c r="J56" s="728"/>
      <c r="K56" s="233">
        <f t="shared" si="16"/>
        <v>0</v>
      </c>
      <c r="L56" s="233">
        <v>0.2</v>
      </c>
      <c r="M56" s="233">
        <f t="shared" si="17"/>
        <v>319400</v>
      </c>
      <c r="N56" s="233"/>
      <c r="O56" s="233">
        <f t="shared" si="18"/>
        <v>0</v>
      </c>
      <c r="P56" s="233">
        <v>0</v>
      </c>
      <c r="Q56" s="233">
        <f t="shared" si="19"/>
        <v>0</v>
      </c>
      <c r="R56" s="728">
        <v>0</v>
      </c>
      <c r="S56" s="233">
        <f t="shared" si="20"/>
        <v>0</v>
      </c>
      <c r="T56" s="233"/>
      <c r="U56" s="233">
        <f t="shared" si="0"/>
        <v>0</v>
      </c>
      <c r="V56" s="728"/>
      <c r="W56" s="233">
        <f t="shared" si="21"/>
        <v>0</v>
      </c>
      <c r="X56" s="233">
        <f t="shared" si="22"/>
        <v>1058800</v>
      </c>
      <c r="Y56" s="233">
        <f t="shared" si="23"/>
        <v>2655800</v>
      </c>
      <c r="Z56" s="233">
        <f t="shared" si="24"/>
        <v>15934800</v>
      </c>
      <c r="AA56" s="233">
        <f t="shared" si="25"/>
        <v>319400000</v>
      </c>
      <c r="AB56" s="233">
        <f t="shared" si="26"/>
        <v>335334800</v>
      </c>
    </row>
    <row r="57" spans="1:28" ht="41.45" customHeight="1">
      <c r="A57" s="449">
        <v>53</v>
      </c>
      <c r="B57" s="444"/>
      <c r="C57" s="442" t="s">
        <v>720</v>
      </c>
      <c r="D57" s="505" t="s">
        <v>523</v>
      </c>
      <c r="E57" s="470">
        <v>1200000</v>
      </c>
      <c r="F57" s="232">
        <v>0.2</v>
      </c>
      <c r="G57" s="332">
        <f t="shared" si="14"/>
        <v>240000</v>
      </c>
      <c r="H57" s="231">
        <v>20000</v>
      </c>
      <c r="I57" s="231">
        <f t="shared" si="15"/>
        <v>420000</v>
      </c>
      <c r="J57" s="728"/>
      <c r="K57" s="232">
        <f t="shared" si="16"/>
        <v>0</v>
      </c>
      <c r="L57" s="232">
        <v>0.2</v>
      </c>
      <c r="M57" s="232">
        <f t="shared" si="17"/>
        <v>240000</v>
      </c>
      <c r="N57" s="233"/>
      <c r="O57" s="232">
        <f t="shared" si="18"/>
        <v>0</v>
      </c>
      <c r="P57" s="232">
        <v>0</v>
      </c>
      <c r="Q57" s="232">
        <f t="shared" si="19"/>
        <v>0</v>
      </c>
      <c r="R57" s="728">
        <v>0</v>
      </c>
      <c r="S57" s="232">
        <f t="shared" si="20"/>
        <v>0</v>
      </c>
      <c r="T57" s="232"/>
      <c r="U57" s="232">
        <f t="shared" si="0"/>
        <v>0</v>
      </c>
      <c r="V57" s="728"/>
      <c r="W57" s="232">
        <f t="shared" si="21"/>
        <v>0</v>
      </c>
      <c r="X57" s="232">
        <f t="shared" si="22"/>
        <v>900000</v>
      </c>
      <c r="Y57" s="232">
        <f t="shared" si="23"/>
        <v>2100000</v>
      </c>
      <c r="Z57" s="232">
        <f t="shared" si="24"/>
        <v>12600000</v>
      </c>
      <c r="AA57" s="232">
        <f>E57*100*2</f>
        <v>240000000</v>
      </c>
      <c r="AB57" s="232">
        <f t="shared" si="26"/>
        <v>252600000</v>
      </c>
    </row>
    <row r="58" spans="1:28" ht="13.5">
      <c r="A58" s="447"/>
      <c r="B58" s="432"/>
      <c r="C58" s="431" t="s">
        <v>39</v>
      </c>
      <c r="D58" s="499"/>
      <c r="E58" s="235">
        <f>SUM(E5:E57)</f>
        <v>60510000</v>
      </c>
      <c r="F58" s="235"/>
      <c r="G58" s="235">
        <f>SUM(G5:G57)</f>
        <v>12102000</v>
      </c>
      <c r="H58" s="333"/>
      <c r="I58" s="333">
        <f>SUM(I5:I57)</f>
        <v>22260000</v>
      </c>
      <c r="J58" s="333"/>
      <c r="K58" s="235">
        <f>+SUM(K5:K57)</f>
        <v>2710150</v>
      </c>
      <c r="L58" s="235"/>
      <c r="M58" s="235">
        <f>+SUM(M5:M57)</f>
        <v>11209400</v>
      </c>
      <c r="N58" s="235"/>
      <c r="O58" s="235">
        <f>+SUM(O5:O57)</f>
        <v>5065980</v>
      </c>
      <c r="P58" s="235"/>
      <c r="Q58" s="235">
        <f>+SUM(Q5:Q57)</f>
        <v>0</v>
      </c>
      <c r="R58" s="235"/>
      <c r="S58" s="235">
        <f>+SUM(S5:S57)</f>
        <v>1686740</v>
      </c>
      <c r="T58" s="235"/>
      <c r="U58" s="235">
        <f>SUM(U5:U57)</f>
        <v>0</v>
      </c>
      <c r="V58" s="235"/>
      <c r="W58" s="235">
        <f>SUM(W5:W57)</f>
        <v>1810200</v>
      </c>
      <c r="X58" s="235">
        <f>+SUM(X5:X57)</f>
        <v>56844470</v>
      </c>
      <c r="Y58" s="235">
        <f>+SUM(Y5:Y57)</f>
        <v>116034470</v>
      </c>
      <c r="Z58" s="235">
        <f>+SUM(Z5:Z57)</f>
        <v>696206820</v>
      </c>
      <c r="AA58" s="235">
        <f>+SUM(AA5:AA57)</f>
        <v>12102000000</v>
      </c>
      <c r="AB58" s="235">
        <f>+SUM(AB5:AB57)</f>
        <v>12798206820</v>
      </c>
    </row>
    <row r="59" spans="1:28" ht="13.5">
      <c r="A59" s="446"/>
      <c r="B59" s="430"/>
      <c r="C59" s="429"/>
      <c r="D59" s="429"/>
      <c r="E59" s="236"/>
      <c r="F59" s="236"/>
      <c r="G59" s="236"/>
      <c r="H59" s="237"/>
      <c r="I59" s="237"/>
      <c r="J59" s="730"/>
      <c r="K59" s="236"/>
      <c r="L59" s="236"/>
      <c r="M59" s="236"/>
      <c r="N59" s="236"/>
      <c r="O59" s="236"/>
      <c r="P59" s="236"/>
      <c r="Q59" s="236"/>
      <c r="R59" s="730"/>
      <c r="S59" s="236"/>
      <c r="T59" s="236"/>
      <c r="U59" s="236"/>
      <c r="V59" s="730"/>
      <c r="W59" s="236"/>
      <c r="X59" s="236"/>
      <c r="Y59" s="236"/>
      <c r="Z59" s="236"/>
      <c r="AA59" s="236"/>
      <c r="AB59" s="236"/>
    </row>
    <row r="61" spans="1:28">
      <c r="B61" s="428" t="s">
        <v>329</v>
      </c>
      <c r="C61" s="428">
        <f>+Y58</f>
        <v>116034470</v>
      </c>
      <c r="E61" s="239" t="s">
        <v>338</v>
      </c>
      <c r="F61" s="239"/>
      <c r="G61" s="239"/>
      <c r="H61" s="239"/>
      <c r="I61" s="239"/>
      <c r="J61" s="700"/>
      <c r="K61" s="239"/>
      <c r="L61" s="239"/>
      <c r="M61" s="240"/>
    </row>
    <row r="62" spans="1:28">
      <c r="B62" s="428" t="s">
        <v>330</v>
      </c>
      <c r="C62" s="428">
        <f>+Z58</f>
        <v>696206820</v>
      </c>
      <c r="E62" s="242" t="s">
        <v>335</v>
      </c>
      <c r="F62" s="242"/>
      <c r="G62" s="242"/>
      <c r="H62" s="243" t="s">
        <v>337</v>
      </c>
    </row>
    <row r="63" spans="1:28" ht="18.75" customHeight="1">
      <c r="B63" s="428" t="s">
        <v>331</v>
      </c>
      <c r="C63" s="428">
        <f>+AA58</f>
        <v>12102000000</v>
      </c>
      <c r="E63" s="242" t="s">
        <v>334</v>
      </c>
      <c r="F63" s="242"/>
      <c r="G63" s="242"/>
      <c r="H63" s="243">
        <v>22</v>
      </c>
      <c r="M63" s="334"/>
      <c r="N63" s="334"/>
      <c r="Q63" s="335"/>
    </row>
    <row r="64" spans="1:28" ht="21" customHeight="1">
      <c r="B64" s="428" t="s">
        <v>332</v>
      </c>
      <c r="C64" s="428">
        <f>+C62+C63</f>
        <v>12798206820</v>
      </c>
      <c r="E64" s="242" t="s">
        <v>362</v>
      </c>
      <c r="F64" s="242"/>
      <c r="G64" s="242"/>
      <c r="H64" s="243">
        <v>2</v>
      </c>
      <c r="M64" s="336"/>
      <c r="N64" s="334"/>
      <c r="Q64" s="334"/>
    </row>
    <row r="65" spans="1:28" ht="13.5">
      <c r="B65" s="428" t="s">
        <v>333</v>
      </c>
      <c r="C65" s="428">
        <f>+C64*0.125</f>
        <v>1599775852.5</v>
      </c>
      <c r="E65" s="242" t="s">
        <v>339</v>
      </c>
      <c r="F65" s="242"/>
      <c r="G65" s="242"/>
      <c r="H65" s="243">
        <v>1</v>
      </c>
      <c r="M65" s="334"/>
      <c r="N65" s="334"/>
      <c r="Q65" s="335"/>
    </row>
    <row r="66" spans="1:28">
      <c r="E66" s="242" t="s">
        <v>340</v>
      </c>
      <c r="F66" s="242"/>
      <c r="G66" s="242"/>
      <c r="H66" s="243">
        <v>2</v>
      </c>
    </row>
    <row r="67" spans="1:28">
      <c r="E67" s="242" t="s">
        <v>336</v>
      </c>
      <c r="F67" s="242"/>
      <c r="G67" s="242"/>
      <c r="H67" s="243">
        <v>1</v>
      </c>
    </row>
    <row r="68" spans="1:28">
      <c r="E68" s="242" t="s">
        <v>363</v>
      </c>
      <c r="F68" s="242"/>
      <c r="G68" s="242"/>
      <c r="H68" s="243">
        <v>1</v>
      </c>
    </row>
    <row r="69" spans="1:28">
      <c r="E69" s="242" t="s">
        <v>531</v>
      </c>
      <c r="F69" s="242"/>
      <c r="G69" s="242"/>
      <c r="H69" s="243">
        <v>2</v>
      </c>
    </row>
    <row r="70" spans="1:28">
      <c r="E70" s="242" t="s">
        <v>359</v>
      </c>
      <c r="F70" s="242"/>
      <c r="G70" s="242"/>
      <c r="H70" s="243">
        <v>12</v>
      </c>
    </row>
    <row r="71" spans="1:28">
      <c r="E71" s="242" t="s">
        <v>551</v>
      </c>
      <c r="F71" s="242"/>
      <c r="G71" s="242"/>
      <c r="H71" s="243">
        <v>1</v>
      </c>
    </row>
    <row r="72" spans="1:28">
      <c r="E72" s="242" t="s">
        <v>548</v>
      </c>
      <c r="F72" s="242"/>
      <c r="G72" s="242"/>
      <c r="H72" s="243">
        <v>1</v>
      </c>
    </row>
    <row r="73" spans="1:28">
      <c r="E73" s="242" t="s">
        <v>357</v>
      </c>
      <c r="F73" s="242"/>
      <c r="G73" s="242"/>
      <c r="H73" s="243">
        <v>1</v>
      </c>
    </row>
    <row r="74" spans="1:28">
      <c r="E74" s="242" t="s">
        <v>358</v>
      </c>
      <c r="F74" s="242"/>
      <c r="G74" s="242"/>
      <c r="H74" s="243">
        <v>2</v>
      </c>
    </row>
    <row r="75" spans="1:28" s="24" customFormat="1" ht="14.25">
      <c r="A75" s="448"/>
      <c r="B75" s="437"/>
      <c r="C75" s="427"/>
      <c r="D75" s="503"/>
      <c r="E75" s="242" t="s">
        <v>520</v>
      </c>
      <c r="F75" s="242"/>
      <c r="G75" s="242"/>
      <c r="H75" s="243">
        <v>1</v>
      </c>
      <c r="I75" s="244"/>
      <c r="J75" s="731"/>
      <c r="K75" s="238"/>
      <c r="L75" s="238"/>
      <c r="M75" s="238"/>
      <c r="N75" s="238"/>
      <c r="O75" s="238"/>
      <c r="P75" s="238"/>
      <c r="Q75" s="238"/>
      <c r="R75" s="731"/>
      <c r="S75" s="238"/>
      <c r="T75" s="238"/>
      <c r="U75" s="238"/>
      <c r="V75" s="731"/>
      <c r="W75" s="238"/>
      <c r="X75" s="238"/>
      <c r="Y75" s="238"/>
      <c r="Z75" s="238"/>
      <c r="AA75" s="241"/>
      <c r="AB75" s="241"/>
    </row>
    <row r="76" spans="1:28" s="24" customFormat="1" ht="14.25">
      <c r="A76" s="448"/>
      <c r="B76" s="437"/>
      <c r="C76" s="427"/>
      <c r="D76" s="503"/>
      <c r="E76" s="242" t="s">
        <v>523</v>
      </c>
      <c r="F76" s="242"/>
      <c r="G76" s="242"/>
      <c r="H76" s="243">
        <v>2</v>
      </c>
      <c r="I76" s="244"/>
      <c r="J76" s="731"/>
      <c r="K76" s="238"/>
      <c r="L76" s="238"/>
      <c r="M76" s="238"/>
      <c r="N76" s="238"/>
      <c r="O76" s="238"/>
      <c r="P76" s="238"/>
      <c r="Q76" s="238"/>
      <c r="R76" s="731"/>
      <c r="S76" s="238"/>
      <c r="T76" s="238"/>
      <c r="U76" s="238"/>
      <c r="V76" s="731"/>
      <c r="W76" s="238"/>
      <c r="X76" s="238"/>
      <c r="Y76" s="238"/>
      <c r="Z76" s="238"/>
      <c r="AA76" s="241"/>
      <c r="AB76" s="241"/>
    </row>
    <row r="77" spans="1:28" s="24" customFormat="1" ht="21.75" customHeight="1">
      <c r="A77" s="448"/>
      <c r="B77" s="437"/>
      <c r="C77" s="427"/>
      <c r="D77" s="503"/>
      <c r="E77" s="242" t="s">
        <v>529</v>
      </c>
      <c r="F77" s="242"/>
      <c r="G77" s="242"/>
      <c r="H77" s="243">
        <v>1</v>
      </c>
      <c r="I77" s="244"/>
      <c r="J77" s="731"/>
      <c r="K77" s="238"/>
      <c r="L77" s="238"/>
      <c r="M77" s="238"/>
      <c r="N77" s="238"/>
      <c r="O77" s="238"/>
      <c r="P77" s="238"/>
      <c r="Q77" s="238"/>
      <c r="R77" s="731"/>
      <c r="S77" s="238"/>
      <c r="T77" s="238"/>
      <c r="U77" s="238"/>
      <c r="V77" s="731"/>
      <c r="W77" s="238"/>
      <c r="X77" s="238"/>
      <c r="Y77" s="238"/>
      <c r="Z77" s="238"/>
      <c r="AA77" s="241"/>
      <c r="AB77" s="241"/>
    </row>
    <row r="78" spans="1:28">
      <c r="E78" s="242" t="s">
        <v>526</v>
      </c>
      <c r="F78" s="242"/>
      <c r="G78" s="242"/>
      <c r="H78" s="243">
        <v>1</v>
      </c>
    </row>
    <row r="79" spans="1:28">
      <c r="H79" s="244">
        <f>SUM(H63:H78)</f>
        <v>53</v>
      </c>
    </row>
  </sheetData>
  <mergeCells count="20">
    <mergeCell ref="R3:S3"/>
    <mergeCell ref="V3:W3"/>
    <mergeCell ref="X3:X4"/>
    <mergeCell ref="Y3:Y4"/>
    <mergeCell ref="T3:U3"/>
    <mergeCell ref="Z3:Z4"/>
    <mergeCell ref="AA3:AA4"/>
    <mergeCell ref="AB3:AB4"/>
    <mergeCell ref="A1:AB1"/>
    <mergeCell ref="A3:A4"/>
    <mergeCell ref="B3:B4"/>
    <mergeCell ref="C3:C4"/>
    <mergeCell ref="D3:D4"/>
    <mergeCell ref="E3:E4"/>
    <mergeCell ref="F3:G3"/>
    <mergeCell ref="H3:I3"/>
    <mergeCell ref="J3:K3"/>
    <mergeCell ref="L3:M3"/>
    <mergeCell ref="N3:O3"/>
    <mergeCell ref="P3:Q3"/>
  </mergeCells>
  <phoneticPr fontId="68" type="noConversion"/>
  <pageMargins left="0.16" right="0.16" top="0.57999999999999996" bottom="0.23" header="0.3" footer="0.3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5" tint="-0.249977111117893"/>
  </sheetPr>
  <dimension ref="A5:L26"/>
  <sheetViews>
    <sheetView showGridLines="0" topLeftCell="A40" workbookViewId="0">
      <selection activeCell="G23" sqref="G23"/>
    </sheetView>
  </sheetViews>
  <sheetFormatPr defaultColWidth="9.140625" defaultRowHeight="12.75"/>
  <cols>
    <col min="1" max="1" width="3.140625" style="5" customWidth="1"/>
    <col min="2" max="2" width="5" style="6" customWidth="1"/>
    <col min="3" max="3" width="37.42578125" style="5" customWidth="1"/>
    <col min="4" max="4" width="9.7109375" style="16" customWidth="1"/>
    <col min="5" max="5" width="14.5703125" style="17" customWidth="1"/>
    <col min="6" max="6" width="12.42578125" style="17" customWidth="1"/>
    <col min="7" max="7" width="51" style="5" customWidth="1"/>
    <col min="8" max="16384" width="9.140625" style="5"/>
  </cols>
  <sheetData>
    <row r="5" spans="1:12" ht="12" customHeight="1"/>
    <row r="6" spans="1:12" ht="12" customHeight="1">
      <c r="A6" s="78"/>
      <c r="B6" s="78"/>
      <c r="C6" s="78"/>
      <c r="D6" s="78"/>
      <c r="E6" s="78"/>
      <c r="F6" s="82"/>
      <c r="G6" s="78"/>
      <c r="H6" s="78"/>
      <c r="I6" s="78"/>
      <c r="J6" s="78"/>
      <c r="K6" s="78"/>
      <c r="L6" s="78"/>
    </row>
    <row r="7" spans="1:12" ht="12" customHeight="1">
      <c r="A7" s="78"/>
      <c r="B7" s="78"/>
      <c r="C7" s="78"/>
      <c r="D7" s="78"/>
      <c r="E7" s="568" t="s">
        <v>64</v>
      </c>
      <c r="F7" s="568"/>
      <c r="G7" s="568"/>
      <c r="H7" s="78"/>
      <c r="I7" s="78"/>
      <c r="J7" s="78"/>
      <c r="K7" s="78"/>
      <c r="L7" s="78"/>
    </row>
    <row r="8" spans="1:12" ht="12" customHeight="1">
      <c r="A8" s="78"/>
      <c r="B8" s="78"/>
      <c r="C8" s="78"/>
      <c r="D8" s="78"/>
      <c r="E8" s="78"/>
      <c r="F8" s="82"/>
      <c r="G8" s="78"/>
      <c r="H8" s="78"/>
      <c r="I8" s="78"/>
      <c r="J8" s="78"/>
      <c r="K8" s="78"/>
      <c r="L8" s="78"/>
    </row>
    <row r="9" spans="1:12" ht="3.75" customHeight="1">
      <c r="A9" s="78"/>
      <c r="B9" s="78"/>
      <c r="C9" s="78"/>
      <c r="D9" s="78"/>
      <c r="E9" s="78"/>
      <c r="F9" s="82"/>
      <c r="G9" s="78"/>
      <c r="H9" s="78"/>
      <c r="I9" s="78"/>
      <c r="J9" s="78"/>
      <c r="K9" s="78"/>
      <c r="L9" s="78"/>
    </row>
    <row r="10" spans="1:12" s="81" customFormat="1" ht="18.75" customHeight="1">
      <c r="A10" s="583" t="s">
        <v>402</v>
      </c>
      <c r="B10" s="583"/>
      <c r="C10" s="583"/>
      <c r="D10" s="583"/>
      <c r="E10" s="583"/>
      <c r="F10" s="583"/>
      <c r="G10" s="583"/>
      <c r="H10" s="80"/>
      <c r="I10" s="80"/>
      <c r="J10" s="80"/>
      <c r="K10" s="80"/>
      <c r="L10" s="80"/>
    </row>
    <row r="11" spans="1:12" s="18" customFormat="1" ht="15" customHeight="1">
      <c r="A11" s="567"/>
      <c r="B11" s="584" t="s">
        <v>20</v>
      </c>
      <c r="C11" s="584" t="s">
        <v>12</v>
      </c>
      <c r="D11" s="584" t="s">
        <v>3</v>
      </c>
      <c r="E11" s="197" t="s">
        <v>69</v>
      </c>
      <c r="F11" s="198" t="s">
        <v>39</v>
      </c>
      <c r="G11" s="584" t="s">
        <v>2</v>
      </c>
      <c r="H11" s="567"/>
      <c r="I11" s="567"/>
      <c r="J11" s="567"/>
      <c r="K11" s="567"/>
      <c r="L11" s="567"/>
    </row>
    <row r="12" spans="1:12" ht="25.5" customHeight="1">
      <c r="A12" s="567"/>
      <c r="B12" s="584"/>
      <c r="C12" s="584"/>
      <c r="D12" s="584"/>
      <c r="E12" s="197" t="s">
        <v>70</v>
      </c>
      <c r="F12" s="198" t="s">
        <v>71</v>
      </c>
      <c r="G12" s="584"/>
      <c r="H12" s="567"/>
      <c r="I12" s="567"/>
      <c r="J12" s="567"/>
      <c r="K12" s="567"/>
      <c r="L12" s="567"/>
    </row>
    <row r="13" spans="1:12" ht="12.75" customHeight="1">
      <c r="A13" s="78"/>
      <c r="B13" s="581" t="s">
        <v>40</v>
      </c>
      <c r="C13" s="581"/>
      <c r="D13" s="581"/>
      <c r="E13" s="581"/>
      <c r="F13" s="581"/>
      <c r="G13" s="581"/>
      <c r="H13" s="78"/>
      <c r="I13" s="78"/>
      <c r="J13" s="78"/>
      <c r="K13" s="78"/>
      <c r="L13" s="78"/>
    </row>
    <row r="14" spans="1:12" ht="19.5" customHeight="1">
      <c r="A14" s="78"/>
      <c r="B14" s="426">
        <v>1</v>
      </c>
      <c r="C14" s="465" t="s">
        <v>593</v>
      </c>
      <c r="D14" s="10">
        <v>15</v>
      </c>
      <c r="E14" s="10">
        <v>300000</v>
      </c>
      <c r="F14" s="466">
        <f>D14*E14</f>
        <v>4500000</v>
      </c>
      <c r="G14" s="582" t="s">
        <v>598</v>
      </c>
      <c r="H14" s="78"/>
      <c r="I14" s="78"/>
      <c r="J14" s="78"/>
      <c r="K14" s="78"/>
      <c r="L14" s="78"/>
    </row>
    <row r="15" spans="1:12" ht="27" customHeight="1">
      <c r="A15" s="78"/>
      <c r="B15" s="426">
        <v>2</v>
      </c>
      <c r="C15" s="465" t="s">
        <v>594</v>
      </c>
      <c r="D15" s="10">
        <v>20</v>
      </c>
      <c r="E15" s="10">
        <v>180000</v>
      </c>
      <c r="F15" s="466">
        <f t="shared" ref="F15:F18" si="0">D15*E15</f>
        <v>3600000</v>
      </c>
      <c r="G15" s="582"/>
      <c r="H15" s="78"/>
      <c r="I15" s="78"/>
      <c r="J15" s="78"/>
      <c r="K15" s="78"/>
      <c r="L15" s="78"/>
    </row>
    <row r="16" spans="1:12" ht="21" customHeight="1">
      <c r="A16" s="78"/>
      <c r="B16" s="426">
        <v>3</v>
      </c>
      <c r="C16" s="465" t="s">
        <v>595</v>
      </c>
      <c r="D16" s="10">
        <v>14</v>
      </c>
      <c r="E16" s="10">
        <v>100000</v>
      </c>
      <c r="F16" s="466">
        <f t="shared" si="0"/>
        <v>1400000</v>
      </c>
      <c r="G16" s="582"/>
      <c r="H16" s="78"/>
      <c r="I16" s="78"/>
      <c r="J16" s="78"/>
      <c r="K16" s="78"/>
      <c r="L16" s="78"/>
    </row>
    <row r="17" spans="1:12" ht="21" customHeight="1">
      <c r="A17" s="78"/>
      <c r="B17" s="426">
        <v>4</v>
      </c>
      <c r="C17" s="465" t="s">
        <v>596</v>
      </c>
      <c r="D17" s="10">
        <v>3</v>
      </c>
      <c r="E17" s="10">
        <v>100000</v>
      </c>
      <c r="F17" s="466">
        <f t="shared" si="0"/>
        <v>300000</v>
      </c>
      <c r="G17" s="582"/>
      <c r="H17" s="78"/>
      <c r="I17" s="78"/>
      <c r="J17" s="78"/>
      <c r="K17" s="78"/>
      <c r="L17" s="78"/>
    </row>
    <row r="18" spans="1:12" ht="21" customHeight="1">
      <c r="A18" s="78"/>
      <c r="B18" s="426">
        <v>5</v>
      </c>
      <c r="C18" s="465" t="s">
        <v>597</v>
      </c>
      <c r="D18" s="10">
        <v>4</v>
      </c>
      <c r="E18" s="10">
        <v>150000</v>
      </c>
      <c r="F18" s="466">
        <f t="shared" si="0"/>
        <v>600000</v>
      </c>
      <c r="G18" s="582"/>
      <c r="H18" s="78"/>
      <c r="I18" s="78"/>
      <c r="J18" s="78"/>
      <c r="K18" s="78"/>
      <c r="L18" s="78"/>
    </row>
    <row r="19" spans="1:12" ht="19.5" customHeight="1">
      <c r="A19" s="78"/>
      <c r="B19" s="580"/>
      <c r="C19" s="580"/>
      <c r="D19" s="199"/>
      <c r="E19" s="199"/>
      <c r="F19" s="200"/>
      <c r="G19" s="199"/>
      <c r="H19" s="78"/>
      <c r="I19" s="78"/>
      <c r="J19" s="78"/>
      <c r="K19" s="78"/>
      <c r="L19" s="78"/>
    </row>
    <row r="20" spans="1:12" ht="15" customHeight="1">
      <c r="A20" s="78"/>
      <c r="B20" s="201" t="s">
        <v>41</v>
      </c>
      <c r="C20" s="201"/>
      <c r="D20" s="202"/>
      <c r="E20" s="202"/>
      <c r="F20" s="17">
        <f>SUM(F14:F19)</f>
        <v>10400000</v>
      </c>
      <c r="G20" s="204"/>
      <c r="H20" s="78"/>
      <c r="I20" s="78"/>
      <c r="J20" s="78"/>
      <c r="K20" s="78"/>
      <c r="L20" s="78"/>
    </row>
    <row r="21" spans="1:12" ht="14.25">
      <c r="A21" s="78"/>
      <c r="B21" s="78"/>
      <c r="C21" s="78"/>
      <c r="D21" s="78"/>
      <c r="E21" s="78"/>
      <c r="F21" s="203"/>
      <c r="G21" s="78"/>
      <c r="H21" s="78"/>
      <c r="I21" s="78"/>
      <c r="J21" s="78"/>
      <c r="K21" s="78"/>
      <c r="L21" s="78"/>
    </row>
    <row r="22" spans="1:12" ht="15">
      <c r="A22" s="79"/>
      <c r="B22"/>
      <c r="C22"/>
      <c r="D22"/>
      <c r="E22"/>
      <c r="F22" s="83"/>
      <c r="G22"/>
      <c r="H22"/>
      <c r="I22"/>
      <c r="J22"/>
      <c r="K22"/>
      <c r="L22"/>
    </row>
    <row r="23" spans="1:12" ht="15">
      <c r="A23" s="79"/>
      <c r="B23"/>
      <c r="C23"/>
      <c r="D23"/>
      <c r="E23"/>
      <c r="F23" s="83"/>
      <c r="G23"/>
      <c r="H23"/>
      <c r="I23"/>
      <c r="J23"/>
      <c r="K23"/>
      <c r="L23"/>
    </row>
    <row r="24" spans="1:12" s="24" customFormat="1" ht="15">
      <c r="B24" s="48"/>
      <c r="C24" s="133" t="s">
        <v>468</v>
      </c>
      <c r="D24" s="130"/>
      <c r="E24"/>
      <c r="F24" s="49"/>
      <c r="G24" s="49"/>
    </row>
    <row r="25" spans="1:12" s="24" customFormat="1" ht="14.25">
      <c r="B25" s="48"/>
      <c r="C25" s="47"/>
      <c r="D25" s="48"/>
      <c r="E25" s="48"/>
      <c r="F25" s="49"/>
      <c r="G25" s="49"/>
    </row>
    <row r="26" spans="1:12" s="24" customFormat="1" ht="21.75" customHeight="1">
      <c r="B26" s="48"/>
      <c r="C26" s="76" t="s">
        <v>473</v>
      </c>
      <c r="D26" s="76"/>
      <c r="E26" s="76"/>
      <c r="F26" s="76"/>
      <c r="G26" s="49"/>
    </row>
  </sheetData>
  <mergeCells count="15">
    <mergeCell ref="L11:L12"/>
    <mergeCell ref="B13:G13"/>
    <mergeCell ref="G14:G18"/>
    <mergeCell ref="E7:G7"/>
    <mergeCell ref="A10:G10"/>
    <mergeCell ref="A11:A12"/>
    <mergeCell ref="B11:B12"/>
    <mergeCell ref="C11:C12"/>
    <mergeCell ref="D11:D12"/>
    <mergeCell ref="G11:G12"/>
    <mergeCell ref="B19:C19"/>
    <mergeCell ref="H11:H12"/>
    <mergeCell ref="I11:I12"/>
    <mergeCell ref="J11:J12"/>
    <mergeCell ref="K11:K12"/>
  </mergeCells>
  <pageMargins left="0.25" right="0.25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-0.249977111117893"/>
  </sheetPr>
  <dimension ref="B1:H120"/>
  <sheetViews>
    <sheetView topLeftCell="A112" workbookViewId="0">
      <selection activeCell="R117" sqref="R117"/>
    </sheetView>
  </sheetViews>
  <sheetFormatPr defaultColWidth="9.140625" defaultRowHeight="14.25"/>
  <cols>
    <col min="1" max="1" width="2.140625" style="24" customWidth="1"/>
    <col min="2" max="2" width="7.140625" style="5" customWidth="1"/>
    <col min="3" max="3" width="23.5703125" style="9" customWidth="1"/>
    <col min="4" max="4" width="25.28515625" style="5" bestFit="1" customWidth="1"/>
    <col min="5" max="5" width="16.5703125" style="16" customWidth="1"/>
    <col min="6" max="6" width="21.42578125" style="411" customWidth="1"/>
    <col min="7" max="7" width="21.28515625" style="16" customWidth="1"/>
    <col min="8" max="8" width="22" style="24" customWidth="1"/>
    <col min="9" max="16384" width="9.140625" style="24"/>
  </cols>
  <sheetData>
    <row r="1" spans="2:8">
      <c r="B1" s="6"/>
      <c r="C1" s="6"/>
      <c r="D1" s="6"/>
      <c r="E1" s="536" t="s">
        <v>267</v>
      </c>
      <c r="F1" s="536"/>
      <c r="G1" s="536"/>
      <c r="H1" s="536"/>
    </row>
    <row r="2" spans="2:8" ht="11.25" customHeight="1">
      <c r="B2" s="16"/>
      <c r="C2" s="424"/>
      <c r="D2" s="16"/>
      <c r="F2" s="17"/>
      <c r="G2" s="17"/>
    </row>
    <row r="3" spans="2:8">
      <c r="B3" s="595" t="s">
        <v>403</v>
      </c>
      <c r="C3" s="595"/>
      <c r="D3" s="595"/>
      <c r="E3" s="595"/>
      <c r="F3" s="595"/>
      <c r="G3" s="595"/>
    </row>
    <row r="4" spans="2:8" ht="14.25" customHeight="1">
      <c r="B4" s="16"/>
      <c r="C4" s="424"/>
      <c r="D4" s="16"/>
      <c r="F4" s="17"/>
      <c r="G4" s="17"/>
    </row>
    <row r="5" spans="2:8" ht="39.75" customHeight="1">
      <c r="B5" s="423" t="s">
        <v>20</v>
      </c>
      <c r="C5" s="422" t="s">
        <v>24</v>
      </c>
      <c r="D5" s="421" t="s">
        <v>73</v>
      </c>
      <c r="E5" s="421" t="s">
        <v>59</v>
      </c>
      <c r="F5" s="420" t="s">
        <v>58</v>
      </c>
      <c r="G5" s="420" t="s">
        <v>34</v>
      </c>
      <c r="H5" s="148" t="s">
        <v>269</v>
      </c>
    </row>
    <row r="6" spans="2:8" ht="15">
      <c r="B6" s="596"/>
      <c r="C6" s="597"/>
      <c r="D6" s="597"/>
      <c r="E6" s="597"/>
      <c r="F6" s="597"/>
      <c r="G6" s="597"/>
      <c r="H6" s="597"/>
    </row>
    <row r="7" spans="2:8" ht="21" customHeight="1">
      <c r="B7" s="585">
        <v>1</v>
      </c>
      <c r="C7" s="585" t="s">
        <v>608</v>
      </c>
      <c r="D7" s="419" t="s">
        <v>599</v>
      </c>
      <c r="E7" s="413">
        <v>3</v>
      </c>
      <c r="F7" s="412">
        <v>27500</v>
      </c>
      <c r="G7" s="418">
        <f>+E7*F7</f>
        <v>82500</v>
      </c>
      <c r="H7" s="51"/>
    </row>
    <row r="8" spans="2:8" ht="21" customHeight="1">
      <c r="B8" s="586"/>
      <c r="C8" s="586"/>
      <c r="D8" s="419" t="s">
        <v>600</v>
      </c>
      <c r="E8" s="413">
        <v>1</v>
      </c>
      <c r="F8" s="412">
        <v>150000</v>
      </c>
      <c r="G8" s="418">
        <f t="shared" ref="G8:G94" si="0">+E8*F8</f>
        <v>150000</v>
      </c>
      <c r="H8" s="51"/>
    </row>
    <row r="9" spans="2:8" ht="21" customHeight="1">
      <c r="B9" s="586"/>
      <c r="C9" s="586"/>
      <c r="D9" s="419" t="s">
        <v>601</v>
      </c>
      <c r="E9" s="413">
        <v>1</v>
      </c>
      <c r="F9" s="412">
        <v>200000</v>
      </c>
      <c r="G9" s="418">
        <f t="shared" si="0"/>
        <v>200000</v>
      </c>
      <c r="H9" s="51"/>
    </row>
    <row r="10" spans="2:8" ht="21" customHeight="1">
      <c r="B10" s="586"/>
      <c r="C10" s="586"/>
      <c r="D10" s="419" t="s">
        <v>602</v>
      </c>
      <c r="E10" s="413">
        <v>6</v>
      </c>
      <c r="F10" s="412">
        <v>27500</v>
      </c>
      <c r="G10" s="418">
        <f t="shared" si="0"/>
        <v>165000</v>
      </c>
      <c r="H10" s="51"/>
    </row>
    <row r="11" spans="2:8" ht="21" customHeight="1">
      <c r="B11" s="586"/>
      <c r="C11" s="586"/>
      <c r="D11" s="419" t="s">
        <v>603</v>
      </c>
      <c r="E11" s="413">
        <v>6</v>
      </c>
      <c r="F11" s="412">
        <v>38500</v>
      </c>
      <c r="G11" s="418">
        <f t="shared" si="0"/>
        <v>231000</v>
      </c>
      <c r="H11" s="51"/>
    </row>
    <row r="12" spans="2:8" ht="21" customHeight="1">
      <c r="B12" s="586"/>
      <c r="C12" s="586"/>
      <c r="D12" s="419" t="s">
        <v>604</v>
      </c>
      <c r="E12" s="413">
        <v>10</v>
      </c>
      <c r="F12" s="412">
        <v>7150</v>
      </c>
      <c r="G12" s="418">
        <f t="shared" si="0"/>
        <v>71500</v>
      </c>
      <c r="H12" s="51"/>
    </row>
    <row r="13" spans="2:8" ht="21" customHeight="1">
      <c r="B13" s="586"/>
      <c r="C13" s="586"/>
      <c r="D13" s="419" t="s">
        <v>605</v>
      </c>
      <c r="E13" s="413">
        <v>10</v>
      </c>
      <c r="F13" s="412">
        <v>3850</v>
      </c>
      <c r="G13" s="418">
        <f t="shared" si="0"/>
        <v>38500</v>
      </c>
      <c r="H13" s="51"/>
    </row>
    <row r="14" spans="2:8" ht="21" customHeight="1">
      <c r="B14" s="586"/>
      <c r="C14" s="586"/>
      <c r="D14" s="419" t="s">
        <v>606</v>
      </c>
      <c r="E14" s="413">
        <v>1</v>
      </c>
      <c r="F14" s="412">
        <v>38500</v>
      </c>
      <c r="G14" s="418">
        <f t="shared" si="0"/>
        <v>38500</v>
      </c>
      <c r="H14" s="51"/>
    </row>
    <row r="15" spans="2:8" ht="21" customHeight="1">
      <c r="B15" s="587"/>
      <c r="C15" s="586"/>
      <c r="D15" s="419" t="s">
        <v>607</v>
      </c>
      <c r="E15" s="413">
        <v>1</v>
      </c>
      <c r="F15" s="412">
        <v>3850</v>
      </c>
      <c r="G15" s="418">
        <f t="shared" si="0"/>
        <v>3850</v>
      </c>
      <c r="H15" s="51"/>
    </row>
    <row r="16" spans="2:8" ht="21" customHeight="1">
      <c r="B16" s="585">
        <v>2</v>
      </c>
      <c r="C16" s="585" t="s">
        <v>609</v>
      </c>
      <c r="D16" s="417" t="s">
        <v>610</v>
      </c>
      <c r="E16" s="416">
        <v>10</v>
      </c>
      <c r="F16" s="418">
        <v>145000</v>
      </c>
      <c r="G16" s="418">
        <f t="shared" si="0"/>
        <v>1450000</v>
      </c>
      <c r="H16" s="51"/>
    </row>
    <row r="17" spans="2:8" ht="21" customHeight="1">
      <c r="B17" s="586"/>
      <c r="C17" s="586"/>
      <c r="D17" s="417" t="s">
        <v>611</v>
      </c>
      <c r="E17" s="416">
        <v>10</v>
      </c>
      <c r="F17" s="418">
        <v>145000</v>
      </c>
      <c r="G17" s="418">
        <f t="shared" si="0"/>
        <v>1450000</v>
      </c>
      <c r="H17" s="51"/>
    </row>
    <row r="18" spans="2:8" ht="21" customHeight="1">
      <c r="B18" s="586"/>
      <c r="C18" s="586"/>
      <c r="D18" s="417" t="s">
        <v>612</v>
      </c>
      <c r="E18" s="416">
        <v>10</v>
      </c>
      <c r="F18" s="418">
        <v>11000</v>
      </c>
      <c r="G18" s="418">
        <f t="shared" si="0"/>
        <v>110000</v>
      </c>
      <c r="H18" s="51"/>
    </row>
    <row r="19" spans="2:8" ht="21" customHeight="1">
      <c r="B19" s="586"/>
      <c r="C19" s="586"/>
      <c r="D19" s="417" t="s">
        <v>613</v>
      </c>
      <c r="E19" s="416">
        <v>10</v>
      </c>
      <c r="F19" s="418">
        <v>11000</v>
      </c>
      <c r="G19" s="418">
        <f t="shared" si="0"/>
        <v>110000</v>
      </c>
      <c r="H19" s="51"/>
    </row>
    <row r="20" spans="2:8" ht="21" customHeight="1">
      <c r="B20" s="587"/>
      <c r="C20" s="586"/>
      <c r="D20" s="417" t="s">
        <v>614</v>
      </c>
      <c r="E20" s="416">
        <v>10</v>
      </c>
      <c r="F20" s="418">
        <v>11000</v>
      </c>
      <c r="G20" s="418">
        <f t="shared" si="0"/>
        <v>110000</v>
      </c>
      <c r="H20" s="51"/>
    </row>
    <row r="21" spans="2:8" ht="21" customHeight="1">
      <c r="B21" s="585">
        <v>3</v>
      </c>
      <c r="C21" s="585" t="s">
        <v>615</v>
      </c>
      <c r="D21" s="417" t="s">
        <v>616</v>
      </c>
      <c r="E21" s="416">
        <v>10</v>
      </c>
      <c r="F21" s="418">
        <v>75000</v>
      </c>
      <c r="G21" s="418">
        <f t="shared" si="0"/>
        <v>750000</v>
      </c>
      <c r="H21" s="51"/>
    </row>
    <row r="22" spans="2:8" ht="21" customHeight="1">
      <c r="B22" s="586"/>
      <c r="C22" s="586"/>
      <c r="D22" s="417" t="s">
        <v>617</v>
      </c>
      <c r="E22" s="416">
        <v>10</v>
      </c>
      <c r="F22" s="418">
        <v>5000</v>
      </c>
      <c r="G22" s="418">
        <f t="shared" si="0"/>
        <v>50000</v>
      </c>
      <c r="H22" s="51"/>
    </row>
    <row r="23" spans="2:8" ht="21" customHeight="1">
      <c r="B23" s="586"/>
      <c r="C23" s="586"/>
      <c r="D23" s="417" t="s">
        <v>618</v>
      </c>
      <c r="E23" s="416">
        <v>2</v>
      </c>
      <c r="F23" s="418">
        <v>33000</v>
      </c>
      <c r="G23" s="418">
        <f t="shared" si="0"/>
        <v>66000</v>
      </c>
      <c r="H23" s="51"/>
    </row>
    <row r="24" spans="2:8" ht="21" customHeight="1">
      <c r="B24" s="586"/>
      <c r="C24" s="586"/>
      <c r="D24" s="417" t="s">
        <v>607</v>
      </c>
      <c r="E24" s="416">
        <v>1</v>
      </c>
      <c r="F24" s="418">
        <v>3850</v>
      </c>
      <c r="G24" s="418">
        <f t="shared" si="0"/>
        <v>3850</v>
      </c>
      <c r="H24" s="51"/>
    </row>
    <row r="25" spans="2:8" ht="21" customHeight="1">
      <c r="B25" s="587"/>
      <c r="C25" s="586"/>
      <c r="D25" s="417" t="s">
        <v>606</v>
      </c>
      <c r="E25" s="416">
        <v>1</v>
      </c>
      <c r="F25" s="418">
        <v>38500</v>
      </c>
      <c r="G25" s="418">
        <f t="shared" si="0"/>
        <v>38500</v>
      </c>
      <c r="H25" s="51"/>
    </row>
    <row r="26" spans="2:8" ht="21" customHeight="1">
      <c r="B26" s="585">
        <v>4</v>
      </c>
      <c r="C26" s="585" t="s">
        <v>619</v>
      </c>
      <c r="D26" s="417" t="s">
        <v>620</v>
      </c>
      <c r="E26" s="416">
        <v>1</v>
      </c>
      <c r="F26" s="418">
        <v>71500</v>
      </c>
      <c r="G26" s="418">
        <f t="shared" si="0"/>
        <v>71500</v>
      </c>
      <c r="H26" s="51"/>
    </row>
    <row r="27" spans="2:8" ht="21" customHeight="1">
      <c r="B27" s="586"/>
      <c r="C27" s="586"/>
      <c r="D27" s="417" t="s">
        <v>621</v>
      </c>
      <c r="E27" s="416">
        <v>20</v>
      </c>
      <c r="F27" s="418">
        <v>137500</v>
      </c>
      <c r="G27" s="418">
        <f t="shared" si="0"/>
        <v>2750000</v>
      </c>
      <c r="H27" s="51"/>
    </row>
    <row r="28" spans="2:8" ht="21" customHeight="1">
      <c r="B28" s="587"/>
      <c r="C28" s="586"/>
      <c r="D28" s="417" t="s">
        <v>617</v>
      </c>
      <c r="E28" s="416">
        <v>20</v>
      </c>
      <c r="F28" s="418">
        <v>5000</v>
      </c>
      <c r="G28" s="418">
        <f t="shared" si="0"/>
        <v>100000</v>
      </c>
      <c r="H28" s="51"/>
    </row>
    <row r="29" spans="2:8" ht="21" customHeight="1">
      <c r="B29" s="585">
        <v>5</v>
      </c>
      <c r="C29" s="585" t="s">
        <v>622</v>
      </c>
      <c r="D29" s="417" t="s">
        <v>623</v>
      </c>
      <c r="E29" s="416">
        <v>10</v>
      </c>
      <c r="F29" s="418">
        <v>49500</v>
      </c>
      <c r="G29" s="418">
        <f t="shared" si="0"/>
        <v>495000</v>
      </c>
      <c r="H29" s="51"/>
    </row>
    <row r="30" spans="2:8" ht="21" customHeight="1">
      <c r="B30" s="587"/>
      <c r="C30" s="586"/>
      <c r="D30" s="417" t="s">
        <v>624</v>
      </c>
      <c r="E30" s="416">
        <v>6</v>
      </c>
      <c r="F30" s="418">
        <v>49500</v>
      </c>
      <c r="G30" s="418">
        <f t="shared" si="0"/>
        <v>297000</v>
      </c>
      <c r="H30" s="51"/>
    </row>
    <row r="31" spans="2:8" ht="21" customHeight="1">
      <c r="B31" s="416">
        <v>6</v>
      </c>
      <c r="C31" s="415" t="s">
        <v>625</v>
      </c>
      <c r="D31" s="417" t="s">
        <v>626</v>
      </c>
      <c r="E31" s="416">
        <v>10</v>
      </c>
      <c r="F31" s="418">
        <v>150000</v>
      </c>
      <c r="G31" s="418">
        <f t="shared" si="0"/>
        <v>1500000</v>
      </c>
      <c r="H31" s="51"/>
    </row>
    <row r="32" spans="2:8" ht="21" customHeight="1">
      <c r="B32" s="585">
        <v>7</v>
      </c>
      <c r="C32" s="585" t="s">
        <v>627</v>
      </c>
      <c r="D32" s="417" t="s">
        <v>628</v>
      </c>
      <c r="E32" s="416">
        <v>10</v>
      </c>
      <c r="F32" s="418">
        <v>38500</v>
      </c>
      <c r="G32" s="418">
        <f t="shared" si="0"/>
        <v>385000</v>
      </c>
      <c r="H32" s="51"/>
    </row>
    <row r="33" spans="2:8" ht="21" customHeight="1">
      <c r="B33" s="586"/>
      <c r="C33" s="586"/>
      <c r="D33" s="417" t="s">
        <v>629</v>
      </c>
      <c r="E33" s="416">
        <v>10</v>
      </c>
      <c r="F33" s="418">
        <v>55000</v>
      </c>
      <c r="G33" s="418">
        <f t="shared" si="0"/>
        <v>550000</v>
      </c>
      <c r="H33" s="51"/>
    </row>
    <row r="34" spans="2:8" ht="21" customHeight="1">
      <c r="B34" s="586"/>
      <c r="C34" s="586"/>
      <c r="D34" s="417" t="s">
        <v>599</v>
      </c>
      <c r="E34" s="416">
        <v>5</v>
      </c>
      <c r="F34" s="418">
        <v>27500</v>
      </c>
      <c r="G34" s="418">
        <f t="shared" si="0"/>
        <v>137500</v>
      </c>
      <c r="H34" s="51"/>
    </row>
    <row r="35" spans="2:8" ht="21" customHeight="1">
      <c r="B35" s="586"/>
      <c r="C35" s="586"/>
      <c r="D35" s="417" t="s">
        <v>630</v>
      </c>
      <c r="E35" s="416">
        <v>10</v>
      </c>
      <c r="F35" s="418">
        <v>49500</v>
      </c>
      <c r="G35" s="418">
        <f>+E35*F35</f>
        <v>495000</v>
      </c>
      <c r="H35" s="51"/>
    </row>
    <row r="36" spans="2:8" ht="21" customHeight="1">
      <c r="B36" s="586"/>
      <c r="C36" s="586"/>
      <c r="D36" s="417" t="s">
        <v>631</v>
      </c>
      <c r="E36" s="416">
        <v>10</v>
      </c>
      <c r="F36" s="418">
        <v>49500</v>
      </c>
      <c r="G36" s="418">
        <f t="shared" si="0"/>
        <v>495000</v>
      </c>
      <c r="H36" s="51"/>
    </row>
    <row r="37" spans="2:8" ht="21" customHeight="1">
      <c r="B37" s="586"/>
      <c r="C37" s="586"/>
      <c r="D37" s="417" t="s">
        <v>632</v>
      </c>
      <c r="E37" s="416">
        <v>2</v>
      </c>
      <c r="F37" s="418">
        <v>27500</v>
      </c>
      <c r="G37" s="418">
        <f t="shared" si="0"/>
        <v>55000</v>
      </c>
      <c r="H37" s="51"/>
    </row>
    <row r="38" spans="2:8" ht="21" customHeight="1">
      <c r="B38" s="586"/>
      <c r="C38" s="586"/>
      <c r="D38" s="417" t="s">
        <v>633</v>
      </c>
      <c r="E38" s="416">
        <v>10</v>
      </c>
      <c r="F38" s="418">
        <v>24200</v>
      </c>
      <c r="G38" s="418">
        <f t="shared" si="0"/>
        <v>242000</v>
      </c>
      <c r="H38" s="51"/>
    </row>
    <row r="39" spans="2:8" ht="21" customHeight="1">
      <c r="B39" s="586"/>
      <c r="C39" s="586"/>
      <c r="D39" s="417" t="s">
        <v>634</v>
      </c>
      <c r="E39" s="416">
        <v>10</v>
      </c>
      <c r="F39" s="418">
        <v>33000</v>
      </c>
      <c r="G39" s="418">
        <f t="shared" si="0"/>
        <v>330000</v>
      </c>
      <c r="H39" s="51"/>
    </row>
    <row r="40" spans="2:8" ht="21" customHeight="1">
      <c r="B40" s="586"/>
      <c r="C40" s="586"/>
      <c r="D40" s="417" t="s">
        <v>635</v>
      </c>
      <c r="E40" s="416">
        <v>10</v>
      </c>
      <c r="F40" s="418">
        <v>27500</v>
      </c>
      <c r="G40" s="418">
        <f t="shared" si="0"/>
        <v>275000</v>
      </c>
      <c r="H40" s="51"/>
    </row>
    <row r="41" spans="2:8" ht="21" customHeight="1">
      <c r="B41" s="586"/>
      <c r="C41" s="586"/>
      <c r="D41" s="417" t="s">
        <v>636</v>
      </c>
      <c r="E41" s="416">
        <v>10</v>
      </c>
      <c r="F41" s="418">
        <v>7150</v>
      </c>
      <c r="G41" s="418">
        <f t="shared" si="0"/>
        <v>71500</v>
      </c>
      <c r="H41" s="51"/>
    </row>
    <row r="42" spans="2:8" ht="38.25">
      <c r="B42" s="587"/>
      <c r="C42" s="586"/>
      <c r="D42" s="414" t="s">
        <v>637</v>
      </c>
      <c r="E42" s="416">
        <v>2</v>
      </c>
      <c r="F42" s="418">
        <v>60500</v>
      </c>
      <c r="G42" s="418">
        <f t="shared" si="0"/>
        <v>121000</v>
      </c>
      <c r="H42" s="51"/>
    </row>
    <row r="43" spans="2:8" ht="21" customHeight="1">
      <c r="B43" s="585">
        <v>8</v>
      </c>
      <c r="C43" s="585" t="s">
        <v>638</v>
      </c>
      <c r="D43" s="417" t="s">
        <v>639</v>
      </c>
      <c r="E43" s="416">
        <v>2</v>
      </c>
      <c r="F43" s="418">
        <v>60000</v>
      </c>
      <c r="G43" s="418">
        <f t="shared" si="0"/>
        <v>120000</v>
      </c>
      <c r="H43" s="51"/>
    </row>
    <row r="44" spans="2:8" ht="21" customHeight="1">
      <c r="B44" s="586"/>
      <c r="C44" s="586"/>
      <c r="D44" s="417">
        <v>130</v>
      </c>
      <c r="E44" s="416">
        <v>2</v>
      </c>
      <c r="F44" s="418">
        <v>60000</v>
      </c>
      <c r="G44" s="418">
        <f t="shared" si="0"/>
        <v>120000</v>
      </c>
      <c r="H44" s="51"/>
    </row>
    <row r="45" spans="2:8" ht="21" customHeight="1">
      <c r="B45" s="586"/>
      <c r="C45" s="586"/>
      <c r="D45" s="417">
        <v>140</v>
      </c>
      <c r="E45" s="416">
        <v>2</v>
      </c>
      <c r="F45" s="418">
        <v>60000</v>
      </c>
      <c r="G45" s="418">
        <f t="shared" si="0"/>
        <v>120000</v>
      </c>
      <c r="H45" s="51"/>
    </row>
    <row r="46" spans="2:8" ht="21" customHeight="1">
      <c r="B46" s="586"/>
      <c r="C46" s="586"/>
      <c r="D46" s="417">
        <v>150</v>
      </c>
      <c r="E46" s="416">
        <v>3</v>
      </c>
      <c r="F46" s="418">
        <v>60000</v>
      </c>
      <c r="G46" s="418">
        <f t="shared" si="0"/>
        <v>180000</v>
      </c>
      <c r="H46" s="51"/>
    </row>
    <row r="47" spans="2:8" ht="21" customHeight="1">
      <c r="B47" s="586"/>
      <c r="C47" s="586"/>
      <c r="D47" s="417">
        <v>160</v>
      </c>
      <c r="E47" s="416">
        <v>1</v>
      </c>
      <c r="F47" s="418">
        <v>60000</v>
      </c>
      <c r="G47" s="418">
        <f t="shared" si="0"/>
        <v>60000</v>
      </c>
      <c r="H47" s="51"/>
    </row>
    <row r="48" spans="2:8">
      <c r="B48" s="585">
        <v>9</v>
      </c>
      <c r="C48" s="585" t="s">
        <v>640</v>
      </c>
      <c r="D48" s="417" t="s">
        <v>641</v>
      </c>
      <c r="E48" s="416">
        <v>5</v>
      </c>
      <c r="F48" s="418">
        <v>150000</v>
      </c>
      <c r="G48" s="418">
        <f t="shared" si="0"/>
        <v>750000</v>
      </c>
      <c r="H48" s="51"/>
    </row>
    <row r="49" spans="2:8" ht="25.5">
      <c r="B49" s="586"/>
      <c r="C49" s="586"/>
      <c r="D49" s="414" t="s">
        <v>642</v>
      </c>
      <c r="E49" s="416">
        <v>10</v>
      </c>
      <c r="F49" s="418">
        <v>35000</v>
      </c>
      <c r="G49" s="418">
        <f t="shared" si="0"/>
        <v>350000</v>
      </c>
      <c r="H49" s="51"/>
    </row>
    <row r="50" spans="2:8" ht="25.5">
      <c r="B50" s="586"/>
      <c r="C50" s="586"/>
      <c r="D50" s="414" t="s">
        <v>643</v>
      </c>
      <c r="E50" s="416">
        <v>5</v>
      </c>
      <c r="F50" s="418">
        <v>150000</v>
      </c>
      <c r="G50" s="418">
        <f t="shared" si="0"/>
        <v>750000</v>
      </c>
      <c r="H50" s="51"/>
    </row>
    <row r="51" spans="2:8" ht="25.5">
      <c r="B51" s="586"/>
      <c r="C51" s="586"/>
      <c r="D51" s="414" t="s">
        <v>644</v>
      </c>
      <c r="E51" s="416">
        <v>15</v>
      </c>
      <c r="F51" s="418">
        <v>30000</v>
      </c>
      <c r="G51" s="418">
        <f t="shared" si="0"/>
        <v>450000</v>
      </c>
      <c r="H51" s="51"/>
    </row>
    <row r="52" spans="2:8" ht="21" customHeight="1">
      <c r="B52" s="585">
        <v>10</v>
      </c>
      <c r="C52" s="585" t="s">
        <v>645</v>
      </c>
      <c r="D52" s="417" t="s">
        <v>646</v>
      </c>
      <c r="E52" s="416">
        <v>15</v>
      </c>
      <c r="F52" s="418">
        <v>66000</v>
      </c>
      <c r="G52" s="418">
        <f t="shared" si="0"/>
        <v>990000</v>
      </c>
      <c r="H52" s="51"/>
    </row>
    <row r="53" spans="2:8" ht="21" customHeight="1">
      <c r="B53" s="586"/>
      <c r="C53" s="586"/>
      <c r="D53" s="417" t="s">
        <v>647</v>
      </c>
      <c r="E53" s="416">
        <v>20</v>
      </c>
      <c r="F53" s="418">
        <v>15000</v>
      </c>
      <c r="G53" s="418">
        <f t="shared" si="0"/>
        <v>300000</v>
      </c>
      <c r="H53" s="51"/>
    </row>
    <row r="54" spans="2:8" ht="21" customHeight="1">
      <c r="B54" s="586"/>
      <c r="C54" s="586"/>
      <c r="D54" s="417" t="s">
        <v>648</v>
      </c>
      <c r="E54" s="416">
        <v>2</v>
      </c>
      <c r="F54" s="418">
        <v>75000</v>
      </c>
      <c r="G54" s="418">
        <f t="shared" si="0"/>
        <v>150000</v>
      </c>
      <c r="H54" s="51"/>
    </row>
    <row r="55" spans="2:8" ht="21" customHeight="1">
      <c r="B55" s="585">
        <v>12</v>
      </c>
      <c r="C55" s="585" t="s">
        <v>649</v>
      </c>
      <c r="D55" s="417" t="s">
        <v>650</v>
      </c>
      <c r="E55" s="416">
        <v>1</v>
      </c>
      <c r="F55" s="418">
        <v>55000</v>
      </c>
      <c r="G55" s="418">
        <f t="shared" si="0"/>
        <v>55000</v>
      </c>
      <c r="H55" s="51"/>
    </row>
    <row r="56" spans="2:8" ht="21" customHeight="1">
      <c r="B56" s="586"/>
      <c r="C56" s="586"/>
      <c r="D56" s="417" t="s">
        <v>651</v>
      </c>
      <c r="E56" s="416">
        <v>5</v>
      </c>
      <c r="F56" s="418">
        <v>33000</v>
      </c>
      <c r="G56" s="418">
        <f t="shared" si="0"/>
        <v>165000</v>
      </c>
      <c r="H56" s="51"/>
    </row>
    <row r="57" spans="2:8" ht="21" customHeight="1">
      <c r="B57" s="586"/>
      <c r="C57" s="586"/>
      <c r="D57" s="417" t="s">
        <v>652</v>
      </c>
      <c r="E57" s="416">
        <v>5</v>
      </c>
      <c r="F57" s="418">
        <v>3850</v>
      </c>
      <c r="G57" s="418">
        <f t="shared" si="0"/>
        <v>19250</v>
      </c>
      <c r="H57" s="51"/>
    </row>
    <row r="58" spans="2:8" ht="21" customHeight="1">
      <c r="B58" s="586"/>
      <c r="C58" s="586"/>
      <c r="D58" s="417" t="s">
        <v>653</v>
      </c>
      <c r="E58" s="416">
        <v>3</v>
      </c>
      <c r="F58" s="418">
        <v>38500</v>
      </c>
      <c r="G58" s="418">
        <f t="shared" si="0"/>
        <v>115500</v>
      </c>
      <c r="H58" s="51"/>
    </row>
    <row r="59" spans="2:8" ht="21" customHeight="1">
      <c r="B59" s="586"/>
      <c r="C59" s="586"/>
      <c r="D59" s="417" t="s">
        <v>654</v>
      </c>
      <c r="E59" s="416">
        <v>3</v>
      </c>
      <c r="F59" s="418">
        <v>50000</v>
      </c>
      <c r="G59" s="418">
        <f t="shared" si="0"/>
        <v>150000</v>
      </c>
      <c r="H59" s="51"/>
    </row>
    <row r="60" spans="2:8" ht="21" customHeight="1">
      <c r="B60" s="586"/>
      <c r="C60" s="586"/>
      <c r="D60" s="417" t="s">
        <v>655</v>
      </c>
      <c r="E60" s="416">
        <v>1</v>
      </c>
      <c r="F60" s="418"/>
      <c r="G60" s="418">
        <f t="shared" si="0"/>
        <v>0</v>
      </c>
      <c r="H60" s="51"/>
    </row>
    <row r="61" spans="2:8" ht="21" customHeight="1">
      <c r="B61" s="585">
        <v>13</v>
      </c>
      <c r="C61" s="588" t="s">
        <v>656</v>
      </c>
      <c r="D61" s="417" t="s">
        <v>657</v>
      </c>
      <c r="E61" s="416">
        <v>5</v>
      </c>
      <c r="F61" s="418">
        <v>19800</v>
      </c>
      <c r="G61" s="418">
        <f t="shared" si="0"/>
        <v>99000</v>
      </c>
      <c r="H61" s="51"/>
    </row>
    <row r="62" spans="2:8" ht="21" customHeight="1">
      <c r="B62" s="586"/>
      <c r="C62" s="589"/>
      <c r="D62" s="417" t="s">
        <v>616</v>
      </c>
      <c r="E62" s="416">
        <v>10</v>
      </c>
      <c r="F62" s="418">
        <v>75000</v>
      </c>
      <c r="G62" s="418">
        <f t="shared" si="0"/>
        <v>750000</v>
      </c>
      <c r="H62" s="51"/>
    </row>
    <row r="63" spans="2:8" ht="21" customHeight="1">
      <c r="B63" s="586"/>
      <c r="C63" s="589"/>
      <c r="D63" s="417" t="s">
        <v>658</v>
      </c>
      <c r="E63" s="416">
        <v>10</v>
      </c>
      <c r="F63" s="418">
        <v>137500</v>
      </c>
      <c r="G63" s="418">
        <f t="shared" si="0"/>
        <v>1375000</v>
      </c>
      <c r="H63" s="51"/>
    </row>
    <row r="64" spans="2:8" ht="21" customHeight="1">
      <c r="B64" s="585">
        <v>14</v>
      </c>
      <c r="C64" s="585" t="s">
        <v>659</v>
      </c>
      <c r="D64" s="425" t="s">
        <v>660</v>
      </c>
      <c r="E64" s="416">
        <v>4</v>
      </c>
      <c r="F64" s="418">
        <v>100000</v>
      </c>
      <c r="G64" s="418">
        <f t="shared" si="0"/>
        <v>400000</v>
      </c>
      <c r="H64" s="51"/>
    </row>
    <row r="65" spans="2:8" ht="21" customHeight="1">
      <c r="B65" s="586"/>
      <c r="C65" s="586"/>
      <c r="D65" s="417" t="s">
        <v>661</v>
      </c>
      <c r="E65" s="416">
        <v>8</v>
      </c>
      <c r="F65" s="418">
        <v>10000</v>
      </c>
      <c r="G65" s="418">
        <f t="shared" si="0"/>
        <v>80000</v>
      </c>
      <c r="H65" s="51"/>
    </row>
    <row r="66" spans="2:8" ht="21" customHeight="1">
      <c r="B66" s="586"/>
      <c r="C66" s="586"/>
      <c r="D66" s="417" t="s">
        <v>662</v>
      </c>
      <c r="E66" s="416">
        <v>6</v>
      </c>
      <c r="F66" s="418">
        <v>60000</v>
      </c>
      <c r="G66" s="418">
        <f t="shared" si="0"/>
        <v>360000</v>
      </c>
      <c r="H66" s="51"/>
    </row>
    <row r="67" spans="2:8" ht="21" customHeight="1">
      <c r="B67" s="586"/>
      <c r="C67" s="586"/>
      <c r="D67" s="417" t="s">
        <v>663</v>
      </c>
      <c r="E67" s="416">
        <v>5</v>
      </c>
      <c r="F67" s="418">
        <v>10000</v>
      </c>
      <c r="G67" s="418">
        <f t="shared" si="0"/>
        <v>50000</v>
      </c>
      <c r="H67" s="51"/>
    </row>
    <row r="68" spans="2:8" ht="21" customHeight="1">
      <c r="B68" s="586"/>
      <c r="C68" s="586"/>
      <c r="D68" s="417" t="s">
        <v>664</v>
      </c>
      <c r="E68" s="416">
        <v>10</v>
      </c>
      <c r="F68" s="418">
        <v>2500</v>
      </c>
      <c r="G68" s="418">
        <f t="shared" si="0"/>
        <v>25000</v>
      </c>
      <c r="H68" s="51"/>
    </row>
    <row r="69" spans="2:8" ht="21" customHeight="1">
      <c r="B69" s="586"/>
      <c r="C69" s="586"/>
      <c r="D69" s="417" t="s">
        <v>665</v>
      </c>
      <c r="E69" s="416">
        <v>2</v>
      </c>
      <c r="F69" s="418">
        <v>100000</v>
      </c>
      <c r="G69" s="418">
        <f t="shared" si="0"/>
        <v>200000</v>
      </c>
      <c r="H69" s="51"/>
    </row>
    <row r="70" spans="2:8" ht="21" customHeight="1">
      <c r="B70" s="586"/>
      <c r="C70" s="586"/>
      <c r="D70" s="417" t="s">
        <v>666</v>
      </c>
      <c r="E70" s="416">
        <v>5</v>
      </c>
      <c r="F70" s="418">
        <v>10000</v>
      </c>
      <c r="G70" s="418">
        <f t="shared" si="0"/>
        <v>50000</v>
      </c>
      <c r="H70" s="51"/>
    </row>
    <row r="71" spans="2:8" ht="21" customHeight="1">
      <c r="B71" s="586"/>
      <c r="C71" s="586"/>
      <c r="D71" s="417" t="s">
        <v>667</v>
      </c>
      <c r="E71" s="416">
        <v>6</v>
      </c>
      <c r="F71" s="418">
        <v>20000</v>
      </c>
      <c r="G71" s="418">
        <f t="shared" si="0"/>
        <v>120000</v>
      </c>
      <c r="H71" s="51"/>
    </row>
    <row r="72" spans="2:8" ht="21" customHeight="1">
      <c r="B72" s="586"/>
      <c r="C72" s="586"/>
      <c r="D72" s="417" t="s">
        <v>668</v>
      </c>
      <c r="E72" s="416">
        <v>3</v>
      </c>
      <c r="F72" s="418">
        <v>15000</v>
      </c>
      <c r="G72" s="418">
        <f t="shared" si="0"/>
        <v>45000</v>
      </c>
      <c r="H72" s="51"/>
    </row>
    <row r="73" spans="2:8" ht="21" customHeight="1">
      <c r="B73" s="586"/>
      <c r="C73" s="586"/>
      <c r="D73" s="417" t="s">
        <v>669</v>
      </c>
      <c r="E73" s="416">
        <v>1</v>
      </c>
      <c r="F73" s="418">
        <v>250000</v>
      </c>
      <c r="G73" s="418">
        <f t="shared" si="0"/>
        <v>250000</v>
      </c>
      <c r="H73" s="51"/>
    </row>
    <row r="74" spans="2:8" ht="21" customHeight="1">
      <c r="B74" s="586"/>
      <c r="C74" s="586"/>
      <c r="D74" s="417" t="s">
        <v>670</v>
      </c>
      <c r="E74" s="416">
        <v>1</v>
      </c>
      <c r="F74" s="418">
        <v>60000</v>
      </c>
      <c r="G74" s="418">
        <f t="shared" si="0"/>
        <v>60000</v>
      </c>
      <c r="H74" s="51"/>
    </row>
    <row r="75" spans="2:8" ht="21" customHeight="1">
      <c r="B75" s="586"/>
      <c r="C75" s="586"/>
      <c r="D75" s="417" t="s">
        <v>671</v>
      </c>
      <c r="E75" s="416">
        <v>6</v>
      </c>
      <c r="F75" s="418">
        <v>150000</v>
      </c>
      <c r="G75" s="418">
        <f t="shared" si="0"/>
        <v>900000</v>
      </c>
      <c r="H75" s="51"/>
    </row>
    <row r="76" spans="2:8" ht="21.75" customHeight="1">
      <c r="B76" s="586"/>
      <c r="C76" s="586"/>
      <c r="D76" s="417" t="s">
        <v>672</v>
      </c>
      <c r="E76" s="416">
        <v>3</v>
      </c>
      <c r="F76" s="418">
        <v>450000</v>
      </c>
      <c r="G76" s="418">
        <f t="shared" si="0"/>
        <v>1350000</v>
      </c>
      <c r="H76" s="51"/>
    </row>
    <row r="77" spans="2:8" ht="21.75" customHeight="1">
      <c r="B77" s="585">
        <v>15</v>
      </c>
      <c r="C77" s="585" t="s">
        <v>673</v>
      </c>
      <c r="D77" s="417" t="s">
        <v>674</v>
      </c>
      <c r="E77" s="416">
        <v>10</v>
      </c>
      <c r="F77" s="418">
        <v>350000</v>
      </c>
      <c r="G77" s="418">
        <f t="shared" si="0"/>
        <v>3500000</v>
      </c>
      <c r="H77" s="51"/>
    </row>
    <row r="78" spans="2:8" ht="21.75" customHeight="1">
      <c r="B78" s="586"/>
      <c r="C78" s="586"/>
      <c r="D78" s="417" t="s">
        <v>675</v>
      </c>
      <c r="E78" s="416">
        <v>10</v>
      </c>
      <c r="F78" s="418">
        <v>120000</v>
      </c>
      <c r="G78" s="418">
        <f t="shared" si="0"/>
        <v>1200000</v>
      </c>
      <c r="H78" s="51"/>
    </row>
    <row r="79" spans="2:8" ht="21.75" customHeight="1">
      <c r="B79" s="586"/>
      <c r="C79" s="586"/>
      <c r="D79" s="417" t="s">
        <v>676</v>
      </c>
      <c r="E79" s="416">
        <v>10</v>
      </c>
      <c r="F79" s="418">
        <v>35000</v>
      </c>
      <c r="G79" s="418">
        <f t="shared" si="0"/>
        <v>350000</v>
      </c>
      <c r="H79" s="51"/>
    </row>
    <row r="80" spans="2:8" ht="21.75" customHeight="1">
      <c r="B80" s="586"/>
      <c r="C80" s="586"/>
      <c r="D80" s="417" t="s">
        <v>677</v>
      </c>
      <c r="E80" s="416">
        <v>6</v>
      </c>
      <c r="F80" s="418">
        <v>45000</v>
      </c>
      <c r="G80" s="418">
        <f t="shared" si="0"/>
        <v>270000</v>
      </c>
      <c r="H80" s="51"/>
    </row>
    <row r="81" spans="2:8" ht="21.75" customHeight="1">
      <c r="B81" s="586"/>
      <c r="C81" s="586"/>
      <c r="D81" s="417" t="s">
        <v>678</v>
      </c>
      <c r="E81" s="416">
        <v>1</v>
      </c>
      <c r="F81" s="418">
        <v>500000</v>
      </c>
      <c r="G81" s="418">
        <f t="shared" si="0"/>
        <v>500000</v>
      </c>
      <c r="H81" s="51"/>
    </row>
    <row r="82" spans="2:8" ht="21.75" customHeight="1">
      <c r="B82" s="586"/>
      <c r="C82" s="586"/>
      <c r="D82" s="417" t="s">
        <v>679</v>
      </c>
      <c r="E82" s="416">
        <v>1</v>
      </c>
      <c r="F82" s="418">
        <v>75000</v>
      </c>
      <c r="G82" s="418">
        <f t="shared" si="0"/>
        <v>75000</v>
      </c>
      <c r="H82" s="51"/>
    </row>
    <row r="83" spans="2:8" ht="21.75" customHeight="1">
      <c r="B83" s="586"/>
      <c r="C83" s="586"/>
      <c r="D83" s="417" t="s">
        <v>680</v>
      </c>
      <c r="E83" s="416">
        <v>2</v>
      </c>
      <c r="F83" s="418">
        <v>250000</v>
      </c>
      <c r="G83" s="418">
        <f t="shared" si="0"/>
        <v>500000</v>
      </c>
      <c r="H83" s="51"/>
    </row>
    <row r="84" spans="2:8" ht="21.75" customHeight="1">
      <c r="B84" s="585">
        <v>18</v>
      </c>
      <c r="C84" s="585" t="s">
        <v>681</v>
      </c>
      <c r="D84" s="417" t="s">
        <v>682</v>
      </c>
      <c r="E84" s="416">
        <v>1</v>
      </c>
      <c r="F84" s="418">
        <v>5500000</v>
      </c>
      <c r="G84" s="418">
        <f t="shared" si="0"/>
        <v>5500000</v>
      </c>
      <c r="H84" s="51"/>
    </row>
    <row r="85" spans="2:8" ht="21.75" customHeight="1">
      <c r="B85" s="586"/>
      <c r="C85" s="586"/>
      <c r="D85" s="417" t="s">
        <v>683</v>
      </c>
      <c r="E85" s="416">
        <v>20</v>
      </c>
      <c r="F85" s="418">
        <v>20000</v>
      </c>
      <c r="G85" s="418">
        <f t="shared" si="0"/>
        <v>400000</v>
      </c>
      <c r="H85" s="51"/>
    </row>
    <row r="86" spans="2:8" ht="21.75" customHeight="1">
      <c r="B86" s="586"/>
      <c r="C86" s="586"/>
      <c r="D86" s="417" t="s">
        <v>684</v>
      </c>
      <c r="E86" s="416">
        <v>30</v>
      </c>
      <c r="F86" s="418">
        <v>35000</v>
      </c>
      <c r="G86" s="418">
        <f t="shared" si="0"/>
        <v>1050000</v>
      </c>
      <c r="H86" s="51"/>
    </row>
    <row r="87" spans="2:8" ht="21.75" customHeight="1">
      <c r="B87" s="586"/>
      <c r="C87" s="586"/>
      <c r="D87" s="417" t="s">
        <v>685</v>
      </c>
      <c r="E87" s="416">
        <v>10</v>
      </c>
      <c r="F87" s="418">
        <v>15000</v>
      </c>
      <c r="G87" s="418">
        <f t="shared" si="0"/>
        <v>150000</v>
      </c>
      <c r="H87" s="51"/>
    </row>
    <row r="88" spans="2:8" ht="21.75" customHeight="1">
      <c r="B88" s="586"/>
      <c r="C88" s="586"/>
      <c r="D88" s="417" t="s">
        <v>686</v>
      </c>
      <c r="E88" s="416">
        <v>20</v>
      </c>
      <c r="F88" s="418">
        <v>35000</v>
      </c>
      <c r="G88" s="418">
        <f t="shared" si="0"/>
        <v>700000</v>
      </c>
      <c r="H88" s="51"/>
    </row>
    <row r="89" spans="2:8" ht="21.75" customHeight="1">
      <c r="B89" s="586"/>
      <c r="C89" s="586"/>
      <c r="D89" s="417" t="s">
        <v>687</v>
      </c>
      <c r="E89" s="416">
        <v>10</v>
      </c>
      <c r="F89" s="418">
        <v>45000</v>
      </c>
      <c r="G89" s="418">
        <f t="shared" si="0"/>
        <v>450000</v>
      </c>
      <c r="H89" s="51"/>
    </row>
    <row r="90" spans="2:8" ht="21.75" customHeight="1">
      <c r="B90" s="586"/>
      <c r="C90" s="586"/>
      <c r="D90" s="417" t="s">
        <v>688</v>
      </c>
      <c r="E90" s="416">
        <v>4</v>
      </c>
      <c r="F90" s="418">
        <v>60000</v>
      </c>
      <c r="G90" s="418">
        <f t="shared" si="0"/>
        <v>240000</v>
      </c>
      <c r="H90" s="51"/>
    </row>
    <row r="91" spans="2:8" ht="21.75" customHeight="1">
      <c r="B91" s="586"/>
      <c r="C91" s="586"/>
      <c r="D91" s="417" t="s">
        <v>689</v>
      </c>
      <c r="E91" s="416">
        <v>10</v>
      </c>
      <c r="F91" s="418">
        <v>25000</v>
      </c>
      <c r="G91" s="418">
        <f t="shared" si="0"/>
        <v>250000</v>
      </c>
      <c r="H91" s="51"/>
    </row>
    <row r="92" spans="2:8">
      <c r="B92" s="586"/>
      <c r="C92" s="586"/>
      <c r="D92" s="417" t="s">
        <v>690</v>
      </c>
      <c r="E92" s="416">
        <v>24</v>
      </c>
      <c r="F92" s="418">
        <v>65000</v>
      </c>
      <c r="G92" s="418">
        <f t="shared" si="0"/>
        <v>1560000</v>
      </c>
      <c r="H92" s="51"/>
    </row>
    <row r="93" spans="2:8">
      <c r="B93" s="586"/>
      <c r="C93" s="586"/>
      <c r="D93" s="417" t="s">
        <v>691</v>
      </c>
      <c r="E93" s="416">
        <v>10</v>
      </c>
      <c r="F93" s="418">
        <v>65000</v>
      </c>
      <c r="G93" s="418">
        <f t="shared" si="0"/>
        <v>650000</v>
      </c>
      <c r="H93" s="51"/>
    </row>
    <row r="94" spans="2:8">
      <c r="B94" s="587"/>
      <c r="C94" s="587"/>
      <c r="D94" s="417" t="s">
        <v>692</v>
      </c>
      <c r="E94" s="416">
        <v>10</v>
      </c>
      <c r="F94" s="418">
        <v>30000</v>
      </c>
      <c r="G94" s="418">
        <f t="shared" si="0"/>
        <v>300000</v>
      </c>
      <c r="H94" s="113"/>
    </row>
    <row r="95" spans="2:8" ht="15">
      <c r="B95" s="41"/>
      <c r="C95" s="592"/>
      <c r="D95" s="593"/>
      <c r="E95" s="593"/>
      <c r="F95" s="594"/>
      <c r="G95" s="21"/>
      <c r="H95" s="53"/>
    </row>
    <row r="96" spans="2:8">
      <c r="B96" s="423"/>
      <c r="C96" s="422"/>
      <c r="D96" s="421"/>
      <c r="E96" s="421"/>
      <c r="F96" s="420" t="s">
        <v>176</v>
      </c>
      <c r="G96" s="420">
        <f>SUM(G7:G95)</f>
        <v>42093450</v>
      </c>
      <c r="H96" s="148"/>
    </row>
    <row r="97" spans="2:8">
      <c r="B97" s="16"/>
      <c r="C97" s="424"/>
      <c r="D97" s="16"/>
      <c r="F97" s="17"/>
      <c r="G97" s="17"/>
    </row>
    <row r="98" spans="2:8">
      <c r="B98" s="16"/>
      <c r="C98" s="133" t="s">
        <v>469</v>
      </c>
      <c r="D98" s="133"/>
      <c r="F98" s="17"/>
      <c r="G98" s="17"/>
    </row>
    <row r="99" spans="2:8">
      <c r="B99" s="16"/>
      <c r="C99" s="424"/>
      <c r="D99" s="16"/>
      <c r="F99" s="17"/>
      <c r="G99" s="17"/>
    </row>
    <row r="100" spans="2:8" ht="21.75" customHeight="1">
      <c r="B100" s="16"/>
      <c r="C100" s="81" t="s">
        <v>450</v>
      </c>
      <c r="D100" s="81"/>
      <c r="F100" s="17"/>
      <c r="G100" s="17"/>
    </row>
    <row r="101" spans="2:8" ht="21.75" customHeight="1">
      <c r="B101" s="16"/>
      <c r="C101" s="81"/>
      <c r="D101" s="81"/>
      <c r="F101" s="17"/>
      <c r="G101" s="17"/>
    </row>
    <row r="102" spans="2:8" ht="21.75" customHeight="1">
      <c r="B102" s="16"/>
      <c r="C102" s="81"/>
      <c r="D102" s="81"/>
      <c r="F102" s="17"/>
      <c r="G102" s="17"/>
    </row>
    <row r="103" spans="2:8" ht="21.75" customHeight="1">
      <c r="B103" s="16"/>
      <c r="C103" s="81"/>
      <c r="D103" s="81"/>
      <c r="F103" s="17"/>
      <c r="G103" s="17"/>
    </row>
    <row r="104" spans="2:8" ht="21.75" customHeight="1">
      <c r="B104" s="16"/>
      <c r="C104" s="81"/>
      <c r="D104" s="81"/>
      <c r="F104" s="17"/>
      <c r="G104" s="17"/>
    </row>
    <row r="105" spans="2:8" ht="21.75" customHeight="1">
      <c r="B105" s="16"/>
      <c r="C105" s="81"/>
      <c r="D105" s="81"/>
      <c r="F105" s="17"/>
      <c r="G105" s="17"/>
    </row>
    <row r="106" spans="2:8" ht="21.75" customHeight="1">
      <c r="B106" s="16"/>
      <c r="C106" s="81"/>
      <c r="D106" s="81"/>
      <c r="E106" s="536" t="s">
        <v>268</v>
      </c>
      <c r="F106" s="536"/>
      <c r="G106" s="536"/>
      <c r="H106" s="536"/>
    </row>
    <row r="107" spans="2:8">
      <c r="B107" s="595" t="s">
        <v>701</v>
      </c>
      <c r="C107" s="595"/>
      <c r="D107" s="595"/>
      <c r="E107" s="595"/>
      <c r="F107" s="595"/>
      <c r="G107" s="595"/>
    </row>
    <row r="108" spans="2:8">
      <c r="B108" s="16"/>
      <c r="C108" s="424"/>
      <c r="D108" s="16"/>
      <c r="F108" s="17"/>
      <c r="G108" s="17"/>
    </row>
    <row r="109" spans="2:8" ht="25.5">
      <c r="B109" s="423" t="s">
        <v>20</v>
      </c>
      <c r="C109" s="422" t="s">
        <v>24</v>
      </c>
      <c r="D109" s="421" t="s">
        <v>270</v>
      </c>
      <c r="E109" s="421" t="s">
        <v>59</v>
      </c>
      <c r="F109" s="420" t="s">
        <v>58</v>
      </c>
      <c r="G109" s="420" t="s">
        <v>34</v>
      </c>
      <c r="H109" s="148" t="s">
        <v>269</v>
      </c>
    </row>
    <row r="110" spans="2:8" ht="15">
      <c r="B110" s="590"/>
      <c r="C110" s="591"/>
      <c r="D110" s="591"/>
      <c r="E110" s="591"/>
      <c r="F110" s="591"/>
      <c r="G110" s="591"/>
      <c r="H110" s="591"/>
    </row>
    <row r="111" spans="2:8">
      <c r="B111" s="416">
        <v>1</v>
      </c>
      <c r="C111" s="127" t="s">
        <v>693</v>
      </c>
      <c r="D111" s="416" t="s">
        <v>694</v>
      </c>
      <c r="E111" s="50">
        <v>10</v>
      </c>
      <c r="F111" s="51">
        <v>300000</v>
      </c>
      <c r="G111" s="51">
        <v>3000000</v>
      </c>
      <c r="H111" s="51"/>
    </row>
    <row r="112" spans="2:8">
      <c r="B112" s="416">
        <v>2</v>
      </c>
      <c r="C112" s="127" t="s">
        <v>695</v>
      </c>
      <c r="D112" s="111" t="s">
        <v>696</v>
      </c>
      <c r="E112" s="50">
        <v>34.54</v>
      </c>
      <c r="F112" s="51">
        <v>200000</v>
      </c>
      <c r="G112" s="51">
        <v>6908000</v>
      </c>
      <c r="H112" s="51"/>
    </row>
    <row r="113" spans="2:8" ht="28.5">
      <c r="B113" s="416">
        <v>3</v>
      </c>
      <c r="C113" s="127" t="s">
        <v>697</v>
      </c>
      <c r="D113" s="24" t="s">
        <v>698</v>
      </c>
      <c r="E113" s="50">
        <v>2352</v>
      </c>
      <c r="F113" s="51">
        <v>8500</v>
      </c>
      <c r="G113" s="51">
        <v>19992000</v>
      </c>
      <c r="H113" s="51"/>
    </row>
    <row r="114" spans="2:8" ht="28.5">
      <c r="B114" s="416">
        <v>4</v>
      </c>
      <c r="C114" s="127" t="s">
        <v>699</v>
      </c>
      <c r="D114" s="127" t="s">
        <v>700</v>
      </c>
      <c r="E114" s="50">
        <v>100</v>
      </c>
      <c r="F114" s="51">
        <v>20000</v>
      </c>
      <c r="G114" s="51">
        <v>2000000</v>
      </c>
      <c r="H114" s="51"/>
    </row>
    <row r="115" spans="2:8" ht="15">
      <c r="B115" s="41"/>
      <c r="C115" s="592"/>
      <c r="D115" s="593"/>
      <c r="E115" s="593"/>
      <c r="F115" s="594"/>
      <c r="G115" s="21"/>
      <c r="H115" s="53"/>
    </row>
    <row r="116" spans="2:8">
      <c r="B116" s="423"/>
      <c r="C116" s="422"/>
      <c r="D116" s="421"/>
      <c r="E116" s="421"/>
      <c r="F116" s="420" t="s">
        <v>176</v>
      </c>
      <c r="G116" s="420">
        <f>SUM(G111:G115)</f>
        <v>31900000</v>
      </c>
      <c r="H116" s="148"/>
    </row>
    <row r="118" spans="2:8">
      <c r="B118" s="16"/>
      <c r="C118" s="133" t="s">
        <v>468</v>
      </c>
      <c r="D118" s="133"/>
      <c r="F118" s="17"/>
      <c r="G118" s="17"/>
    </row>
    <row r="119" spans="2:8">
      <c r="B119" s="16"/>
      <c r="C119" s="424"/>
      <c r="D119" s="16"/>
      <c r="F119" s="17"/>
      <c r="G119" s="17"/>
    </row>
    <row r="120" spans="2:8" ht="21.75" customHeight="1">
      <c r="B120" s="16"/>
      <c r="C120" s="81" t="s">
        <v>470</v>
      </c>
      <c r="D120" s="81"/>
      <c r="F120" s="17"/>
      <c r="G120" s="17"/>
    </row>
  </sheetData>
  <mergeCells count="36">
    <mergeCell ref="E1:H1"/>
    <mergeCell ref="B110:H110"/>
    <mergeCell ref="C115:F115"/>
    <mergeCell ref="E106:H106"/>
    <mergeCell ref="B107:G107"/>
    <mergeCell ref="B3:G3"/>
    <mergeCell ref="B6:H6"/>
    <mergeCell ref="C95:F95"/>
    <mergeCell ref="C7:C15"/>
    <mergeCell ref="C16:C20"/>
    <mergeCell ref="C21:C25"/>
    <mergeCell ref="C26:C28"/>
    <mergeCell ref="C29:C30"/>
    <mergeCell ref="C32:C42"/>
    <mergeCell ref="B43:B47"/>
    <mergeCell ref="C43:C47"/>
    <mergeCell ref="C48:C51"/>
    <mergeCell ref="B7:B15"/>
    <mergeCell ref="B16:B20"/>
    <mergeCell ref="B52:B54"/>
    <mergeCell ref="C52:C54"/>
    <mergeCell ref="B32:B42"/>
    <mergeCell ref="B29:B30"/>
    <mergeCell ref="B26:B28"/>
    <mergeCell ref="B21:B25"/>
    <mergeCell ref="B48:B51"/>
    <mergeCell ref="B77:B83"/>
    <mergeCell ref="C77:C83"/>
    <mergeCell ref="B84:B94"/>
    <mergeCell ref="C84:C94"/>
    <mergeCell ref="B55:B60"/>
    <mergeCell ref="C55:C60"/>
    <mergeCell ref="B61:B63"/>
    <mergeCell ref="C61:C63"/>
    <mergeCell ref="B64:B76"/>
    <mergeCell ref="C64:C76"/>
  </mergeCells>
  <pageMargins left="0.25" right="0.25" top="0.75" bottom="0.75" header="0.3" footer="0.3"/>
  <pageSetup paperSize="9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-0.249977111117893"/>
  </sheetPr>
  <dimension ref="A2:K26"/>
  <sheetViews>
    <sheetView workbookViewId="0">
      <selection activeCell="E16" sqref="E16"/>
    </sheetView>
  </sheetViews>
  <sheetFormatPr defaultRowHeight="15"/>
  <cols>
    <col min="1" max="1" width="4.28515625" customWidth="1"/>
    <col min="2" max="2" width="17.42578125" customWidth="1"/>
    <col min="4" max="4" width="6.85546875" customWidth="1"/>
    <col min="5" max="6" width="12.85546875" customWidth="1"/>
    <col min="7" max="7" width="8.7109375" customWidth="1"/>
    <col min="8" max="8" width="11.5703125" bestFit="1" customWidth="1"/>
    <col min="9" max="9" width="12.85546875" customWidth="1"/>
    <col min="10" max="10" width="13.85546875" customWidth="1"/>
    <col min="11" max="11" width="21.42578125" customWidth="1"/>
  </cols>
  <sheetData>
    <row r="2" spans="1:11">
      <c r="B2" s="600" t="s">
        <v>404</v>
      </c>
      <c r="C2" s="600"/>
      <c r="D2" s="600"/>
      <c r="E2" s="600"/>
      <c r="F2" s="600"/>
      <c r="G2" s="600"/>
      <c r="H2" s="600"/>
      <c r="I2" s="600"/>
      <c r="J2" s="600"/>
    </row>
    <row r="4" spans="1:11">
      <c r="A4" s="598"/>
      <c r="B4" s="601" t="s">
        <v>250</v>
      </c>
      <c r="C4" s="606" t="s">
        <v>57</v>
      </c>
      <c r="D4" s="603" t="s">
        <v>251</v>
      </c>
      <c r="E4" s="604"/>
      <c r="F4" s="605"/>
      <c r="G4" s="603" t="s">
        <v>252</v>
      </c>
      <c r="H4" s="604"/>
      <c r="I4" s="605"/>
      <c r="J4" s="607" t="s">
        <v>253</v>
      </c>
      <c r="K4" s="601" t="s">
        <v>254</v>
      </c>
    </row>
    <row r="5" spans="1:11" ht="46.5" customHeight="1">
      <c r="A5" s="599"/>
      <c r="B5" s="602"/>
      <c r="C5" s="606"/>
      <c r="D5" s="135" t="s">
        <v>72</v>
      </c>
      <c r="E5" s="135" t="s">
        <v>255</v>
      </c>
      <c r="F5" s="142" t="s">
        <v>256</v>
      </c>
      <c r="G5" s="135" t="s">
        <v>72</v>
      </c>
      <c r="H5" s="135" t="s">
        <v>255</v>
      </c>
      <c r="I5" s="142" t="s">
        <v>256</v>
      </c>
      <c r="J5" s="607"/>
      <c r="K5" s="602"/>
    </row>
    <row r="6" spans="1:11">
      <c r="A6" s="406">
        <v>1</v>
      </c>
      <c r="B6" s="134" t="s">
        <v>456</v>
      </c>
      <c r="C6" s="406">
        <v>1</v>
      </c>
      <c r="D6" s="406">
        <v>15</v>
      </c>
      <c r="E6" s="210">
        <v>50000</v>
      </c>
      <c r="F6" s="211">
        <f t="shared" ref="F6:F8" si="0">+D6*E6*C6</f>
        <v>750000</v>
      </c>
      <c r="G6" s="136">
        <v>12</v>
      </c>
      <c r="H6" s="212">
        <v>150000</v>
      </c>
      <c r="I6" s="213">
        <f>+G6*H6</f>
        <v>1800000</v>
      </c>
      <c r="J6" s="215">
        <f>+F6+I6</f>
        <v>2550000</v>
      </c>
      <c r="K6" s="209"/>
    </row>
    <row r="7" spans="1:11">
      <c r="A7" s="406">
        <v>2</v>
      </c>
      <c r="B7" s="134" t="s">
        <v>457</v>
      </c>
      <c r="C7" s="406">
        <v>1</v>
      </c>
      <c r="D7" s="406">
        <v>9</v>
      </c>
      <c r="E7" s="210">
        <v>50000</v>
      </c>
      <c r="F7" s="211">
        <f t="shared" si="0"/>
        <v>450000</v>
      </c>
      <c r="G7" s="136">
        <v>9</v>
      </c>
      <c r="H7" s="212">
        <v>150000</v>
      </c>
      <c r="I7" s="213">
        <f t="shared" ref="I7:I8" si="1">+G7*H7</f>
        <v>1350000</v>
      </c>
      <c r="J7" s="215">
        <f t="shared" ref="J7:J9" si="2">+F7+I7</f>
        <v>1800000</v>
      </c>
      <c r="K7" s="209"/>
    </row>
    <row r="8" spans="1:11">
      <c r="A8" s="406">
        <v>3</v>
      </c>
      <c r="B8" s="134" t="s">
        <v>443</v>
      </c>
      <c r="C8" s="406">
        <v>6</v>
      </c>
      <c r="D8" s="406">
        <v>24</v>
      </c>
      <c r="E8" s="210">
        <v>50000</v>
      </c>
      <c r="F8" s="211">
        <f t="shared" si="0"/>
        <v>7200000</v>
      </c>
      <c r="G8" s="136">
        <v>24</v>
      </c>
      <c r="H8" s="212">
        <v>150000</v>
      </c>
      <c r="I8" s="213">
        <f t="shared" si="1"/>
        <v>3600000</v>
      </c>
      <c r="J8" s="215">
        <f t="shared" si="2"/>
        <v>10800000</v>
      </c>
      <c r="K8" s="214"/>
    </row>
    <row r="9" spans="1:11">
      <c r="A9" s="406">
        <v>4</v>
      </c>
      <c r="B9" s="134" t="s">
        <v>446</v>
      </c>
      <c r="C9" s="406">
        <v>12</v>
      </c>
      <c r="D9" s="406">
        <v>36</v>
      </c>
      <c r="E9" s="210">
        <v>50000</v>
      </c>
      <c r="F9" s="211">
        <f>+D9*E9*C9</f>
        <v>21600000</v>
      </c>
      <c r="G9" s="136">
        <v>30</v>
      </c>
      <c r="H9" s="212">
        <v>150000</v>
      </c>
      <c r="I9" s="213">
        <f>+G9*H9</f>
        <v>4500000</v>
      </c>
      <c r="J9" s="215">
        <f t="shared" si="2"/>
        <v>26100000</v>
      </c>
      <c r="K9" s="209"/>
    </row>
    <row r="10" spans="1:11">
      <c r="A10" s="406">
        <v>5</v>
      </c>
      <c r="B10" s="134" t="s">
        <v>458</v>
      </c>
      <c r="C10" s="406">
        <v>1</v>
      </c>
      <c r="D10" s="406">
        <v>5</v>
      </c>
      <c r="E10" s="210">
        <v>50000</v>
      </c>
      <c r="F10" s="211">
        <f t="shared" ref="F10:F17" si="3">+D10*E10*C10</f>
        <v>250000</v>
      </c>
      <c r="G10" s="136">
        <v>6</v>
      </c>
      <c r="H10" s="212">
        <v>150000</v>
      </c>
      <c r="I10" s="213">
        <f t="shared" ref="I10:I17" si="4">+G10*H10</f>
        <v>900000</v>
      </c>
      <c r="J10" s="215">
        <f t="shared" ref="J10:J17" si="5">+F10+I10</f>
        <v>1150000</v>
      </c>
      <c r="K10" s="209"/>
    </row>
    <row r="11" spans="1:11">
      <c r="A11" s="406">
        <v>6</v>
      </c>
      <c r="B11" s="134" t="s">
        <v>459</v>
      </c>
      <c r="C11" s="406">
        <v>1</v>
      </c>
      <c r="D11" s="406">
        <v>2</v>
      </c>
      <c r="E11" s="210">
        <v>50000</v>
      </c>
      <c r="F11" s="211">
        <f t="shared" si="3"/>
        <v>100000</v>
      </c>
      <c r="G11" s="136">
        <v>2</v>
      </c>
      <c r="H11" s="212">
        <v>150000</v>
      </c>
      <c r="I11" s="213">
        <f t="shared" si="4"/>
        <v>300000</v>
      </c>
      <c r="J11" s="215">
        <f t="shared" si="5"/>
        <v>400000</v>
      </c>
      <c r="K11" s="209"/>
    </row>
    <row r="12" spans="1:11">
      <c r="A12" s="406">
        <v>7</v>
      </c>
      <c r="B12" s="134" t="s">
        <v>460</v>
      </c>
      <c r="C12" s="406">
        <v>1</v>
      </c>
      <c r="D12" s="406">
        <v>3</v>
      </c>
      <c r="E12" s="210">
        <v>50000</v>
      </c>
      <c r="F12" s="211">
        <f t="shared" si="3"/>
        <v>150000</v>
      </c>
      <c r="G12" s="136">
        <v>2</v>
      </c>
      <c r="H12" s="212">
        <v>150000</v>
      </c>
      <c r="I12" s="213">
        <f t="shared" si="4"/>
        <v>300000</v>
      </c>
      <c r="J12" s="215">
        <f t="shared" si="5"/>
        <v>450000</v>
      </c>
      <c r="K12" s="209"/>
    </row>
    <row r="13" spans="1:11">
      <c r="A13" s="406">
        <v>8</v>
      </c>
      <c r="B13" s="134" t="s">
        <v>449</v>
      </c>
      <c r="C13" s="406">
        <v>1</v>
      </c>
      <c r="D13" s="406">
        <v>3</v>
      </c>
      <c r="E13" s="210">
        <v>50000</v>
      </c>
      <c r="F13" s="211">
        <f t="shared" si="3"/>
        <v>150000</v>
      </c>
      <c r="G13" s="136">
        <v>5</v>
      </c>
      <c r="H13" s="212">
        <v>150000</v>
      </c>
      <c r="I13" s="213">
        <f t="shared" si="4"/>
        <v>750000</v>
      </c>
      <c r="J13" s="215">
        <f t="shared" si="5"/>
        <v>900000</v>
      </c>
      <c r="K13" s="209"/>
    </row>
    <row r="14" spans="1:11">
      <c r="A14" s="406">
        <v>9</v>
      </c>
      <c r="B14" s="134" t="s">
        <v>461</v>
      </c>
      <c r="C14" s="406">
        <v>1</v>
      </c>
      <c r="D14" s="406">
        <v>3</v>
      </c>
      <c r="E14" s="210">
        <v>50000</v>
      </c>
      <c r="F14" s="211">
        <f t="shared" si="3"/>
        <v>150000</v>
      </c>
      <c r="G14" s="136">
        <v>2</v>
      </c>
      <c r="H14" s="212">
        <v>150000</v>
      </c>
      <c r="I14" s="213">
        <f t="shared" si="4"/>
        <v>300000</v>
      </c>
      <c r="J14" s="215">
        <f t="shared" si="5"/>
        <v>450000</v>
      </c>
      <c r="K14" s="209"/>
    </row>
    <row r="15" spans="1:11">
      <c r="A15" s="406"/>
      <c r="B15" s="134"/>
      <c r="C15" s="209"/>
      <c r="D15" s="209"/>
      <c r="E15" s="210"/>
      <c r="F15" s="211">
        <f t="shared" si="3"/>
        <v>0</v>
      </c>
      <c r="G15" s="212"/>
      <c r="H15" s="212"/>
      <c r="I15" s="213">
        <f t="shared" si="4"/>
        <v>0</v>
      </c>
      <c r="J15" s="215">
        <f t="shared" si="5"/>
        <v>0</v>
      </c>
      <c r="K15" s="209"/>
    </row>
    <row r="16" spans="1:11">
      <c r="A16" s="406"/>
      <c r="B16" s="134"/>
      <c r="C16" s="209"/>
      <c r="D16" s="209"/>
      <c r="E16" s="210"/>
      <c r="F16" s="211">
        <f t="shared" si="3"/>
        <v>0</v>
      </c>
      <c r="G16" s="212"/>
      <c r="H16" s="212"/>
      <c r="I16" s="213">
        <f t="shared" si="4"/>
        <v>0</v>
      </c>
      <c r="J16" s="215">
        <f t="shared" si="5"/>
        <v>0</v>
      </c>
      <c r="K16" s="209"/>
    </row>
    <row r="17" spans="1:11">
      <c r="A17" s="406"/>
      <c r="B17" s="134"/>
      <c r="C17" s="134"/>
      <c r="D17" s="134"/>
      <c r="E17" s="134"/>
      <c r="F17" s="211">
        <f t="shared" si="3"/>
        <v>0</v>
      </c>
      <c r="G17" s="136"/>
      <c r="H17" s="136"/>
      <c r="I17" s="213">
        <f t="shared" si="4"/>
        <v>0</v>
      </c>
      <c r="J17" s="215">
        <f t="shared" si="5"/>
        <v>0</v>
      </c>
      <c r="K17" s="134"/>
    </row>
    <row r="18" spans="1:11">
      <c r="A18" s="137"/>
      <c r="B18" s="138" t="s">
        <v>253</v>
      </c>
      <c r="C18" s="138">
        <v>20</v>
      </c>
      <c r="D18" s="138"/>
      <c r="E18" s="137"/>
      <c r="F18" s="216">
        <f>SUM(F6:F17)</f>
        <v>30800000</v>
      </c>
      <c r="G18" s="216"/>
      <c r="H18" s="216"/>
      <c r="I18" s="216"/>
      <c r="J18" s="216">
        <f>SUM(J6:J17)</f>
        <v>44600000</v>
      </c>
      <c r="K18" s="216">
        <f>SUM(K6:K17)</f>
        <v>0</v>
      </c>
    </row>
    <row r="21" spans="1:11">
      <c r="B21" t="s">
        <v>257</v>
      </c>
    </row>
    <row r="23" spans="1:11">
      <c r="B23" s="133"/>
      <c r="C23" s="130"/>
      <c r="D23" s="130"/>
      <c r="E23" s="133"/>
      <c r="F23" s="133"/>
      <c r="G23" s="130"/>
      <c r="H23" s="130"/>
    </row>
    <row r="24" spans="1:11" s="24" customFormat="1">
      <c r="A24" s="133" t="s">
        <v>455</v>
      </c>
      <c r="B24" s="130"/>
      <c r="C24"/>
      <c r="D24" s="49"/>
      <c r="E24" s="49"/>
    </row>
    <row r="25" spans="1:11" s="24" customFormat="1" ht="14.25">
      <c r="A25" s="47"/>
      <c r="B25" s="48"/>
      <c r="C25" s="48"/>
      <c r="D25" s="49"/>
      <c r="E25" s="49"/>
    </row>
    <row r="26" spans="1:11" s="24" customFormat="1" ht="21.75" customHeight="1">
      <c r="A26" s="76" t="s">
        <v>462</v>
      </c>
      <c r="B26" s="76"/>
      <c r="C26" s="76"/>
      <c r="D26" s="76"/>
      <c r="E26" s="49"/>
    </row>
  </sheetData>
  <mergeCells count="8">
    <mergeCell ref="A4:A5"/>
    <mergeCell ref="B2:J2"/>
    <mergeCell ref="K4:K5"/>
    <mergeCell ref="D4:F4"/>
    <mergeCell ref="G4:I4"/>
    <mergeCell ref="C4:C5"/>
    <mergeCell ref="J4:J5"/>
    <mergeCell ref="B4:B5"/>
  </mergeCells>
  <pageMargins left="0.25" right="0.25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-0.249977111117893"/>
  </sheetPr>
  <dimension ref="A4:J19"/>
  <sheetViews>
    <sheetView showGridLines="0" workbookViewId="0">
      <selection activeCell="G23" sqref="G23"/>
    </sheetView>
  </sheetViews>
  <sheetFormatPr defaultColWidth="9.140625" defaultRowHeight="12.75"/>
  <cols>
    <col min="1" max="1" width="0.5703125" style="5" customWidth="1"/>
    <col min="2" max="2" width="1.5703125" style="5" customWidth="1"/>
    <col min="3" max="3" width="8.140625" style="5" customWidth="1"/>
    <col min="4" max="4" width="22.42578125" style="5" customWidth="1"/>
    <col min="5" max="5" width="16.42578125" style="9" customWidth="1"/>
    <col min="6" max="8" width="18.5703125" style="5" customWidth="1"/>
    <col min="9" max="9" width="15.5703125" style="5" customWidth="1"/>
    <col min="10" max="10" width="44.28515625" style="5" customWidth="1"/>
    <col min="11" max="16384" width="9.140625" style="5"/>
  </cols>
  <sheetData>
    <row r="4" spans="1:10" ht="14.25">
      <c r="A4" s="78"/>
      <c r="B4" s="78"/>
      <c r="C4" s="78"/>
      <c r="D4" s="78"/>
      <c r="E4" s="84"/>
      <c r="F4" s="78"/>
      <c r="G4" s="608"/>
      <c r="H4" s="608"/>
      <c r="I4" s="608"/>
      <c r="J4" s="608"/>
    </row>
    <row r="5" spans="1:10" ht="15" customHeight="1">
      <c r="A5" s="78"/>
      <c r="B5" s="78"/>
      <c r="C5" s="78"/>
      <c r="D5" s="78"/>
      <c r="E5" s="84"/>
      <c r="F5" s="78"/>
      <c r="G5" s="78"/>
      <c r="H5" s="78"/>
      <c r="I5" s="78"/>
      <c r="J5" s="78"/>
    </row>
    <row r="6" spans="1:10" ht="15">
      <c r="A6" s="78"/>
      <c r="B6" s="185"/>
      <c r="C6" s="569" t="s">
        <v>405</v>
      </c>
      <c r="D6" s="569"/>
      <c r="E6" s="569"/>
      <c r="F6" s="569"/>
      <c r="G6" s="569"/>
      <c r="H6" s="569"/>
      <c r="I6" s="185"/>
      <c r="J6" s="185"/>
    </row>
    <row r="7" spans="1:10" ht="14.25">
      <c r="A7" s="78"/>
      <c r="B7" s="78"/>
      <c r="C7" s="86"/>
      <c r="D7" s="86"/>
      <c r="E7" s="87"/>
      <c r="F7" s="86"/>
      <c r="G7" s="86"/>
      <c r="H7" s="86"/>
      <c r="I7" s="88"/>
      <c r="J7" s="86"/>
    </row>
    <row r="8" spans="1:10">
      <c r="C8" s="609" t="s">
        <v>271</v>
      </c>
      <c r="D8" s="609" t="s">
        <v>293</v>
      </c>
      <c r="E8" s="609" t="s">
        <v>294</v>
      </c>
      <c r="F8" s="609" t="s">
        <v>295</v>
      </c>
      <c r="G8" s="609" t="s">
        <v>296</v>
      </c>
      <c r="H8" s="609" t="s">
        <v>297</v>
      </c>
    </row>
    <row r="9" spans="1:10">
      <c r="C9" s="609"/>
      <c r="D9" s="609"/>
      <c r="E9" s="609"/>
      <c r="F9" s="609"/>
      <c r="G9" s="609"/>
      <c r="H9" s="609"/>
    </row>
    <row r="10" spans="1:10">
      <c r="C10" s="180">
        <v>1</v>
      </c>
      <c r="D10" s="183" t="s">
        <v>452</v>
      </c>
      <c r="E10" s="180" t="s">
        <v>453</v>
      </c>
      <c r="F10" s="184">
        <v>336000</v>
      </c>
      <c r="G10" s="184">
        <v>48900</v>
      </c>
      <c r="H10" s="184">
        <v>50000</v>
      </c>
    </row>
    <row r="11" spans="1:10">
      <c r="C11" s="180">
        <f>C10+1</f>
        <v>2</v>
      </c>
      <c r="D11" s="183" t="s">
        <v>454</v>
      </c>
      <c r="E11" s="180"/>
      <c r="F11" s="184">
        <v>1023700</v>
      </c>
      <c r="G11" s="184">
        <v>160900</v>
      </c>
      <c r="H11" s="184">
        <v>146200</v>
      </c>
    </row>
    <row r="12" spans="1:10">
      <c r="C12" s="180" t="s">
        <v>718</v>
      </c>
      <c r="D12" s="183"/>
      <c r="E12" s="180"/>
      <c r="F12" s="184"/>
      <c r="G12" s="184"/>
      <c r="H12" s="184"/>
    </row>
    <row r="13" spans="1:10" ht="14.25">
      <c r="A13" s="78"/>
      <c r="B13" s="78"/>
      <c r="C13" s="186"/>
      <c r="D13" s="187" t="s">
        <v>253</v>
      </c>
      <c r="E13" s="188"/>
      <c r="F13" s="189">
        <f>SUM(F10:F12)</f>
        <v>1359700</v>
      </c>
      <c r="G13" s="189">
        <f>SUM(G10:G12)</f>
        <v>209800</v>
      </c>
      <c r="H13" s="189">
        <f>SUM(H10:H12)</f>
        <v>196200</v>
      </c>
      <c r="I13" s="78"/>
      <c r="J13" s="78"/>
    </row>
    <row r="14" spans="1:10" ht="14.25">
      <c r="A14" s="78"/>
      <c r="B14" s="78"/>
      <c r="C14" s="78"/>
      <c r="D14" s="78"/>
      <c r="E14" s="84"/>
      <c r="F14" s="78"/>
      <c r="G14" s="78"/>
      <c r="H14" s="78"/>
      <c r="I14" s="78"/>
      <c r="J14" s="78"/>
    </row>
    <row r="15" spans="1:10" ht="14.25">
      <c r="A15" s="78"/>
      <c r="B15" s="567"/>
      <c r="C15" s="567"/>
      <c r="D15" s="567"/>
      <c r="E15" s="567"/>
      <c r="F15" s="567"/>
      <c r="G15" s="567"/>
      <c r="H15" s="567"/>
      <c r="I15" s="567"/>
      <c r="J15" s="567"/>
    </row>
    <row r="16" spans="1:10" ht="14.25">
      <c r="A16" s="78"/>
      <c r="B16" s="78"/>
      <c r="C16" s="78"/>
      <c r="D16" s="78"/>
      <c r="E16" s="84"/>
      <c r="F16" s="78"/>
      <c r="G16" s="78"/>
      <c r="H16" s="78"/>
      <c r="I16" s="78"/>
      <c r="J16" s="78"/>
    </row>
    <row r="17" spans="2:7" s="24" customFormat="1" ht="15">
      <c r="B17" s="48"/>
      <c r="C17" s="133" t="s">
        <v>455</v>
      </c>
      <c r="D17" s="130"/>
      <c r="E17"/>
      <c r="F17" s="49"/>
      <c r="G17" s="49"/>
    </row>
    <row r="18" spans="2:7" s="24" customFormat="1" ht="14.25">
      <c r="B18" s="48"/>
      <c r="C18" s="47"/>
      <c r="D18" s="48"/>
      <c r="E18" s="48"/>
      <c r="F18" s="49"/>
      <c r="G18" s="49"/>
    </row>
    <row r="19" spans="2:7" s="24" customFormat="1" ht="21.75" customHeight="1">
      <c r="B19" s="48"/>
      <c r="C19" s="76" t="s">
        <v>450</v>
      </c>
      <c r="D19" s="76"/>
      <c r="E19" s="76"/>
      <c r="F19" s="76"/>
      <c r="G19" s="49"/>
    </row>
  </sheetData>
  <mergeCells count="9">
    <mergeCell ref="G4:J4"/>
    <mergeCell ref="C6:H6"/>
    <mergeCell ref="B15:J15"/>
    <mergeCell ref="C8:C9"/>
    <mergeCell ref="D8:D9"/>
    <mergeCell ref="E8:E9"/>
    <mergeCell ref="F8:F9"/>
    <mergeCell ref="G8:G9"/>
    <mergeCell ref="H8:H9"/>
  </mergeCells>
  <pageMargins left="0.25" right="0.25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-0.249977111117893"/>
  </sheetPr>
  <dimension ref="B2:G17"/>
  <sheetViews>
    <sheetView topLeftCell="A4" workbookViewId="0">
      <selection activeCell="L29" sqref="L29"/>
    </sheetView>
  </sheetViews>
  <sheetFormatPr defaultColWidth="9.140625" defaultRowHeight="14.25"/>
  <cols>
    <col min="1" max="1" width="2.28515625" style="171" customWidth="1"/>
    <col min="2" max="2" width="7.140625" style="171" customWidth="1"/>
    <col min="3" max="3" width="23.5703125" style="172" customWidth="1"/>
    <col min="4" max="4" width="22.140625" style="171" customWidth="1"/>
    <col min="5" max="5" width="18" style="171" customWidth="1"/>
    <col min="6" max="6" width="23.28515625" style="173" customWidth="1"/>
    <col min="7" max="7" width="9.140625" style="171"/>
    <col min="8" max="8" width="9.28515625" style="171" bestFit="1" customWidth="1"/>
    <col min="9" max="16384" width="9.140625" style="171"/>
  </cols>
  <sheetData>
    <row r="2" spans="2:7" ht="15">
      <c r="B2" s="613" t="s">
        <v>406</v>
      </c>
      <c r="C2" s="613"/>
      <c r="D2" s="613"/>
      <c r="E2" s="613"/>
      <c r="F2" s="613"/>
    </row>
    <row r="5" spans="2:7">
      <c r="B5" s="179" t="s">
        <v>20</v>
      </c>
      <c r="C5" s="181" t="s">
        <v>289</v>
      </c>
      <c r="D5" s="179" t="s">
        <v>291</v>
      </c>
      <c r="E5" s="614" t="s">
        <v>264</v>
      </c>
      <c r="F5" s="615"/>
    </row>
    <row r="6" spans="2:7" ht="25.5">
      <c r="B6" s="129">
        <v>1</v>
      </c>
      <c r="C6" s="98" t="s">
        <v>463</v>
      </c>
      <c r="D6" s="217">
        <v>800000</v>
      </c>
      <c r="E6" s="616" t="s">
        <v>464</v>
      </c>
      <c r="F6" s="617"/>
    </row>
    <row r="7" spans="2:7">
      <c r="B7" s="129">
        <v>2</v>
      </c>
      <c r="C7" s="98"/>
      <c r="D7" s="217"/>
      <c r="E7" s="616"/>
      <c r="F7" s="617"/>
    </row>
    <row r="8" spans="2:7">
      <c r="B8" s="129">
        <v>3</v>
      </c>
      <c r="C8" s="407"/>
      <c r="D8" s="408"/>
      <c r="E8" s="618"/>
      <c r="F8" s="619"/>
    </row>
    <row r="9" spans="2:7">
      <c r="B9" s="129">
        <v>4</v>
      </c>
      <c r="C9" s="407"/>
      <c r="D9" s="408"/>
      <c r="E9" s="618"/>
      <c r="F9" s="619"/>
    </row>
    <row r="10" spans="2:7">
      <c r="B10" s="129">
        <v>5</v>
      </c>
      <c r="C10" s="407"/>
      <c r="D10" s="408"/>
      <c r="E10" s="618"/>
      <c r="F10" s="619"/>
    </row>
    <row r="11" spans="2:7">
      <c r="B11" s="129">
        <v>6</v>
      </c>
      <c r="C11" s="407"/>
      <c r="D11" s="408"/>
      <c r="E11" s="618"/>
      <c r="F11" s="619"/>
    </row>
    <row r="12" spans="2:7">
      <c r="B12" s="611" t="s">
        <v>62</v>
      </c>
      <c r="C12" s="612"/>
      <c r="D12" s="182">
        <f>SUM(D6:D11)</f>
        <v>800000</v>
      </c>
      <c r="E12" s="620"/>
      <c r="F12" s="621"/>
    </row>
    <row r="14" spans="2:7" ht="24.75" customHeight="1">
      <c r="B14" s="175"/>
      <c r="C14" s="176" t="s">
        <v>469</v>
      </c>
      <c r="D14" s="176"/>
      <c r="F14" s="177"/>
      <c r="G14" s="177"/>
    </row>
    <row r="15" spans="2:7">
      <c r="B15" s="175"/>
      <c r="C15" s="178"/>
      <c r="D15" s="175"/>
      <c r="E15" s="175"/>
      <c r="F15" s="177"/>
      <c r="G15" s="177"/>
    </row>
    <row r="16" spans="2:7">
      <c r="B16" s="175"/>
      <c r="C16" s="174" t="s">
        <v>470</v>
      </c>
      <c r="D16" s="174"/>
      <c r="E16" s="174"/>
      <c r="F16" s="174"/>
      <c r="G16" s="177"/>
    </row>
    <row r="17" spans="6:7">
      <c r="F17" s="610"/>
      <c r="G17" s="610"/>
    </row>
  </sheetData>
  <mergeCells count="11">
    <mergeCell ref="F17:G17"/>
    <mergeCell ref="B12:C12"/>
    <mergeCell ref="B2:F2"/>
    <mergeCell ref="E5:F5"/>
    <mergeCell ref="E6:F6"/>
    <mergeCell ref="E7:F7"/>
    <mergeCell ref="E8:F8"/>
    <mergeCell ref="E9:F9"/>
    <mergeCell ref="E10:F10"/>
    <mergeCell ref="E11:F11"/>
    <mergeCell ref="E12:F12"/>
  </mergeCells>
  <pageMargins left="0.25" right="0.25" top="0.75" bottom="0.75" header="0.3" footer="0.3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theme="5" tint="-0.249977111117893"/>
  </sheetPr>
  <dimension ref="B4:P33"/>
  <sheetViews>
    <sheetView topLeftCell="A22" workbookViewId="0">
      <selection activeCell="K27" sqref="K27"/>
    </sheetView>
  </sheetViews>
  <sheetFormatPr defaultColWidth="9.140625" defaultRowHeight="12.75"/>
  <cols>
    <col min="1" max="1" width="1.5703125" style="5" customWidth="1"/>
    <col min="2" max="2" width="4.42578125" style="5" customWidth="1"/>
    <col min="3" max="3" width="14.42578125" style="7" customWidth="1"/>
    <col min="4" max="4" width="14.28515625" style="7" customWidth="1"/>
    <col min="5" max="5" width="12.7109375" style="9" customWidth="1"/>
    <col min="6" max="6" width="17.85546875" style="5" customWidth="1"/>
    <col min="7" max="7" width="11.7109375" style="5" customWidth="1"/>
    <col min="8" max="8" width="17.7109375" style="5" customWidth="1"/>
    <col min="9" max="9" width="11.28515625" style="8" customWidth="1"/>
    <col min="10" max="10" width="8.42578125" style="11" customWidth="1"/>
    <col min="11" max="11" width="14.42578125" style="11" customWidth="1"/>
    <col min="12" max="12" width="26.5703125" style="5" customWidth="1"/>
    <col min="13" max="16384" width="9.140625" style="5"/>
  </cols>
  <sheetData>
    <row r="4" spans="2:16" ht="4.5" customHeight="1">
      <c r="N4" s="6"/>
      <c r="O4" s="6"/>
      <c r="P4" s="6"/>
    </row>
    <row r="5" spans="2:16" ht="14.25">
      <c r="I5" s="622" t="s">
        <v>66</v>
      </c>
      <c r="J5" s="622"/>
      <c r="K5" s="622"/>
      <c r="L5" s="622"/>
    </row>
    <row r="6" spans="2:16" ht="14.25">
      <c r="I6" s="73"/>
      <c r="J6" s="73"/>
      <c r="K6" s="73"/>
      <c r="L6" s="73"/>
    </row>
    <row r="7" spans="2:16">
      <c r="B7" s="623" t="s">
        <v>407</v>
      </c>
      <c r="C7" s="623"/>
      <c r="D7" s="623"/>
      <c r="E7" s="623"/>
      <c r="F7" s="623"/>
      <c r="G7" s="623"/>
      <c r="H7" s="623"/>
      <c r="I7" s="623"/>
      <c r="J7" s="623"/>
      <c r="K7" s="623"/>
      <c r="L7" s="623"/>
    </row>
    <row r="8" spans="2:16" ht="51">
      <c r="B8" s="472" t="s">
        <v>23</v>
      </c>
      <c r="C8" s="473" t="s">
        <v>31</v>
      </c>
      <c r="D8" s="473" t="s">
        <v>27</v>
      </c>
      <c r="E8" s="472" t="s">
        <v>24</v>
      </c>
      <c r="F8" s="474" t="s">
        <v>30</v>
      </c>
      <c r="G8" s="472" t="s">
        <v>32</v>
      </c>
      <c r="H8" s="472" t="s">
        <v>28</v>
      </c>
      <c r="I8" s="475" t="s">
        <v>29</v>
      </c>
      <c r="J8" s="476" t="s">
        <v>25</v>
      </c>
      <c r="K8" s="476" t="s">
        <v>33</v>
      </c>
      <c r="L8" s="472" t="s">
        <v>26</v>
      </c>
    </row>
    <row r="9" spans="2:16" ht="25.5">
      <c r="B9" s="482">
        <v>1</v>
      </c>
      <c r="C9" s="483"/>
      <c r="D9" s="484">
        <v>2207090822</v>
      </c>
      <c r="E9" s="485" t="s">
        <v>486</v>
      </c>
      <c r="F9" s="484">
        <v>1213000024</v>
      </c>
      <c r="G9" s="485">
        <v>9051422</v>
      </c>
      <c r="H9" s="484" t="s">
        <v>705</v>
      </c>
      <c r="I9" s="486">
        <v>2196</v>
      </c>
      <c r="J9" s="487">
        <v>72</v>
      </c>
      <c r="K9" s="488">
        <f>I9*J9</f>
        <v>158112</v>
      </c>
      <c r="L9" s="482"/>
    </row>
    <row r="10" spans="2:16">
      <c r="B10" s="482">
        <v>2</v>
      </c>
      <c r="C10" s="483"/>
      <c r="D10" s="489"/>
      <c r="E10" s="485" t="s">
        <v>487</v>
      </c>
      <c r="F10" s="485"/>
      <c r="G10" s="485">
        <v>9051422</v>
      </c>
      <c r="H10" s="485"/>
      <c r="I10" s="486">
        <v>2000</v>
      </c>
      <c r="J10" s="487">
        <v>72</v>
      </c>
      <c r="K10" s="488">
        <f t="shared" ref="K10:K15" si="0">I10*J10</f>
        <v>144000</v>
      </c>
      <c r="L10" s="482"/>
    </row>
    <row r="11" spans="2:16" ht="38.25">
      <c r="B11" s="482">
        <v>3</v>
      </c>
      <c r="C11" s="483"/>
      <c r="D11" s="484">
        <v>2207092618</v>
      </c>
      <c r="E11" s="485" t="s">
        <v>488</v>
      </c>
      <c r="F11" s="484">
        <v>1213000786</v>
      </c>
      <c r="G11" s="485">
        <v>9051422</v>
      </c>
      <c r="H11" s="484" t="s">
        <v>706</v>
      </c>
      <c r="I11" s="486">
        <v>10832</v>
      </c>
      <c r="J11" s="487">
        <v>72</v>
      </c>
      <c r="K11" s="488">
        <f t="shared" si="0"/>
        <v>779904</v>
      </c>
      <c r="L11" s="482"/>
    </row>
    <row r="12" spans="2:16" ht="25.5">
      <c r="B12" s="482">
        <v>4</v>
      </c>
      <c r="C12" s="483"/>
      <c r="D12" s="484">
        <v>2207092625</v>
      </c>
      <c r="E12" s="485" t="s">
        <v>489</v>
      </c>
      <c r="F12" s="485">
        <v>1213000785</v>
      </c>
      <c r="G12" s="485">
        <v>9051422</v>
      </c>
      <c r="H12" s="485" t="s">
        <v>707</v>
      </c>
      <c r="I12" s="486">
        <v>4603</v>
      </c>
      <c r="J12" s="487">
        <v>72</v>
      </c>
      <c r="K12" s="488">
        <f t="shared" si="0"/>
        <v>331416</v>
      </c>
      <c r="L12" s="482"/>
    </row>
    <row r="13" spans="2:16">
      <c r="B13" s="482">
        <v>5</v>
      </c>
      <c r="C13" s="483"/>
      <c r="D13" s="484">
        <v>2207092617</v>
      </c>
      <c r="E13" s="485" t="s">
        <v>490</v>
      </c>
      <c r="F13" s="484">
        <v>1213000787</v>
      </c>
      <c r="G13" s="485">
        <v>9051422</v>
      </c>
      <c r="H13" s="484" t="s">
        <v>708</v>
      </c>
      <c r="I13" s="486">
        <v>3873</v>
      </c>
      <c r="J13" s="487">
        <v>50</v>
      </c>
      <c r="K13" s="488">
        <f t="shared" si="0"/>
        <v>193650</v>
      </c>
      <c r="L13" s="482"/>
    </row>
    <row r="14" spans="2:16" ht="25.5">
      <c r="B14" s="482">
        <v>6</v>
      </c>
      <c r="C14" s="483"/>
      <c r="D14" s="484">
        <v>2207092832</v>
      </c>
      <c r="E14" s="485" t="s">
        <v>491</v>
      </c>
      <c r="F14" s="484">
        <v>1213000841</v>
      </c>
      <c r="G14" s="485">
        <v>9051422</v>
      </c>
      <c r="H14" s="484" t="s">
        <v>709</v>
      </c>
      <c r="I14" s="486">
        <v>15508</v>
      </c>
      <c r="J14" s="487">
        <v>72</v>
      </c>
      <c r="K14" s="488">
        <f t="shared" si="0"/>
        <v>1116576</v>
      </c>
      <c r="L14" s="482"/>
    </row>
    <row r="15" spans="2:16" ht="25.5">
      <c r="B15" s="482">
        <v>7</v>
      </c>
      <c r="C15" s="483"/>
      <c r="D15" s="484">
        <v>2207092296</v>
      </c>
      <c r="E15" s="485" t="s">
        <v>492</v>
      </c>
      <c r="F15" s="484">
        <v>1213000476</v>
      </c>
      <c r="G15" s="485">
        <v>9051422</v>
      </c>
      <c r="H15" s="484" t="s">
        <v>710</v>
      </c>
      <c r="I15" s="490">
        <v>85534</v>
      </c>
      <c r="J15" s="491">
        <v>20</v>
      </c>
      <c r="K15" s="488">
        <f t="shared" si="0"/>
        <v>1710680</v>
      </c>
      <c r="L15" s="482"/>
    </row>
    <row r="16" spans="2:16">
      <c r="B16" s="492">
        <v>8</v>
      </c>
      <c r="C16" s="493"/>
      <c r="D16" s="493"/>
      <c r="E16" s="492"/>
      <c r="F16" s="494"/>
      <c r="G16" s="492"/>
      <c r="H16" s="492"/>
      <c r="I16" s="495"/>
      <c r="J16" s="496"/>
      <c r="K16" s="496"/>
      <c r="L16" s="492"/>
    </row>
    <row r="17" spans="2:12">
      <c r="B17" s="477">
        <v>9</v>
      </c>
      <c r="C17" s="478"/>
      <c r="D17" s="478"/>
      <c r="E17" s="477"/>
      <c r="F17" s="479"/>
      <c r="G17" s="477"/>
      <c r="H17" s="477"/>
      <c r="I17" s="480"/>
      <c r="J17" s="481"/>
      <c r="K17" s="481"/>
      <c r="L17" s="477"/>
    </row>
    <row r="18" spans="2:12">
      <c r="B18" s="190">
        <v>10</v>
      </c>
      <c r="C18" s="191"/>
      <c r="D18" s="191"/>
      <c r="E18" s="190"/>
      <c r="F18" s="192"/>
      <c r="G18" s="190"/>
      <c r="H18" s="190"/>
      <c r="I18" s="193"/>
      <c r="J18" s="194"/>
      <c r="K18" s="194"/>
      <c r="L18" s="190"/>
    </row>
    <row r="19" spans="2:12">
      <c r="B19" s="190">
        <v>11</v>
      </c>
      <c r="C19" s="191"/>
      <c r="D19" s="191"/>
      <c r="E19" s="190"/>
      <c r="F19" s="192"/>
      <c r="G19" s="190"/>
      <c r="H19" s="190"/>
      <c r="I19" s="193"/>
      <c r="J19" s="194"/>
      <c r="K19" s="194"/>
      <c r="L19" s="190"/>
    </row>
    <row r="20" spans="2:12">
      <c r="B20" s="190">
        <v>12</v>
      </c>
      <c r="C20" s="191"/>
      <c r="D20" s="191"/>
      <c r="E20" s="190"/>
      <c r="F20" s="192"/>
      <c r="G20" s="190"/>
      <c r="H20" s="190"/>
      <c r="I20" s="193"/>
      <c r="J20" s="194"/>
      <c r="K20" s="194"/>
      <c r="L20" s="190"/>
    </row>
    <row r="21" spans="2:12">
      <c r="B21" s="190">
        <v>13</v>
      </c>
      <c r="C21" s="191"/>
      <c r="D21" s="191"/>
      <c r="E21" s="190"/>
      <c r="F21" s="192"/>
      <c r="G21" s="190"/>
      <c r="H21" s="190"/>
      <c r="I21" s="193"/>
      <c r="J21" s="194"/>
      <c r="K21" s="194"/>
      <c r="L21" s="190"/>
    </row>
    <row r="22" spans="2:12">
      <c r="B22" s="190">
        <v>14</v>
      </c>
      <c r="C22" s="191"/>
      <c r="D22" s="191"/>
      <c r="E22" s="190"/>
      <c r="F22" s="192"/>
      <c r="G22" s="190"/>
      <c r="H22" s="190"/>
      <c r="I22" s="193"/>
      <c r="J22" s="194"/>
      <c r="K22" s="194"/>
      <c r="L22" s="190"/>
    </row>
    <row r="23" spans="2:12">
      <c r="B23" s="190">
        <v>15</v>
      </c>
      <c r="C23" s="191"/>
      <c r="D23" s="191"/>
      <c r="E23" s="190"/>
      <c r="F23" s="192"/>
      <c r="G23" s="190"/>
      <c r="H23" s="190"/>
      <c r="I23" s="193"/>
      <c r="J23" s="194"/>
      <c r="K23" s="194"/>
      <c r="L23" s="190"/>
    </row>
    <row r="24" spans="2:12">
      <c r="B24" s="190">
        <v>16</v>
      </c>
      <c r="C24" s="191"/>
      <c r="D24" s="191"/>
      <c r="E24" s="190"/>
      <c r="F24" s="192"/>
      <c r="G24" s="190"/>
      <c r="H24" s="190"/>
      <c r="I24" s="193"/>
      <c r="J24" s="194"/>
      <c r="K24" s="194"/>
      <c r="L24" s="190"/>
    </row>
    <row r="25" spans="2:12">
      <c r="B25" s="190">
        <v>17</v>
      </c>
      <c r="C25" s="191"/>
      <c r="D25" s="191"/>
      <c r="E25" s="190"/>
      <c r="F25" s="192"/>
      <c r="G25" s="190"/>
      <c r="H25" s="190"/>
      <c r="I25" s="193"/>
      <c r="J25" s="194"/>
      <c r="K25" s="194"/>
      <c r="L25" s="190"/>
    </row>
    <row r="26" spans="2:12">
      <c r="B26" s="190">
        <v>18</v>
      </c>
      <c r="C26" s="13"/>
      <c r="D26" s="13"/>
      <c r="E26" s="10"/>
      <c r="F26" s="12"/>
      <c r="G26" s="12"/>
      <c r="H26" s="12"/>
      <c r="I26" s="14"/>
      <c r="J26" s="15"/>
      <c r="K26" s="15"/>
      <c r="L26" s="190"/>
    </row>
    <row r="27" spans="2:12" ht="19.5" customHeight="1">
      <c r="B27" s="624" t="s">
        <v>298</v>
      </c>
      <c r="C27" s="625"/>
      <c r="D27" s="625"/>
      <c r="E27" s="625"/>
      <c r="F27" s="625"/>
      <c r="G27" s="625"/>
      <c r="H27" s="625"/>
      <c r="I27" s="625"/>
      <c r="J27" s="626"/>
      <c r="K27" s="195">
        <f>SUM(K9:K26)</f>
        <v>4434338</v>
      </c>
      <c r="L27" s="196"/>
    </row>
    <row r="31" spans="2:12" s="24" customFormat="1" ht="15">
      <c r="B31" s="48"/>
      <c r="C31" s="133" t="s">
        <v>455</v>
      </c>
      <c r="D31" s="130"/>
      <c r="E31"/>
      <c r="F31" s="49"/>
      <c r="G31" s="49"/>
    </row>
    <row r="32" spans="2:12" s="24" customFormat="1" ht="14.25">
      <c r="B32" s="48"/>
      <c r="C32" s="47"/>
      <c r="D32" s="48"/>
      <c r="E32" s="48"/>
      <c r="F32" s="49"/>
      <c r="G32" s="49"/>
    </row>
    <row r="33" spans="2:7" s="24" customFormat="1" ht="21.75" customHeight="1">
      <c r="B33" s="48"/>
      <c r="C33" s="76" t="s">
        <v>470</v>
      </c>
      <c r="D33" s="76"/>
      <c r="E33" s="76"/>
      <c r="F33" s="76"/>
      <c r="G33" s="49"/>
    </row>
  </sheetData>
  <mergeCells count="3">
    <mergeCell ref="I5:L5"/>
    <mergeCell ref="B7:L7"/>
    <mergeCell ref="B27:J27"/>
  </mergeCells>
  <pageMargins left="0.16" right="0.25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-0.249977111117893"/>
  </sheetPr>
  <dimension ref="A1:I24"/>
  <sheetViews>
    <sheetView topLeftCell="A10" workbookViewId="0">
      <selection activeCell="G17" sqref="G17"/>
    </sheetView>
  </sheetViews>
  <sheetFormatPr defaultColWidth="9.140625" defaultRowHeight="14.25"/>
  <cols>
    <col min="1" max="1" width="7.140625" style="24" customWidth="1"/>
    <col min="2" max="2" width="18" style="110" customWidth="1"/>
    <col min="3" max="3" width="14.85546875" style="24" bestFit="1" customWidth="1"/>
    <col min="4" max="4" width="11.42578125" style="24" bestFit="1" customWidth="1"/>
    <col min="5" max="5" width="13.140625" style="75" bestFit="1" customWidth="1"/>
    <col min="6" max="6" width="11.42578125" style="24" bestFit="1" customWidth="1"/>
    <col min="7" max="7" width="42.85546875" style="24" customWidth="1"/>
    <col min="8" max="8" width="11.42578125" style="24" bestFit="1" customWidth="1"/>
    <col min="9" max="9" width="10.5703125" style="24" customWidth="1"/>
    <col min="10" max="16384" width="9.140625" style="24"/>
  </cols>
  <sheetData>
    <row r="1" spans="1:9">
      <c r="F1" s="536" t="s">
        <v>288</v>
      </c>
      <c r="G1" s="536"/>
      <c r="H1" s="536"/>
      <c r="I1" s="536"/>
    </row>
    <row r="2" spans="1:9">
      <c r="B2" s="631" t="s">
        <v>467</v>
      </c>
      <c r="C2" s="631"/>
      <c r="D2" s="631"/>
      <c r="E2" s="631"/>
      <c r="F2" s="631"/>
      <c r="G2" s="631"/>
      <c r="H2" s="631"/>
    </row>
    <row r="5" spans="1:9" ht="63.75">
      <c r="A5" s="132" t="s">
        <v>20</v>
      </c>
      <c r="B5" s="132" t="s">
        <v>258</v>
      </c>
      <c r="C5" s="132" t="s">
        <v>259</v>
      </c>
      <c r="D5" s="132" t="s">
        <v>260</v>
      </c>
      <c r="E5" s="132" t="s">
        <v>261</v>
      </c>
      <c r="F5" s="132" t="s">
        <v>262</v>
      </c>
      <c r="G5" s="132" t="s">
        <v>4</v>
      </c>
      <c r="H5" s="132" t="s">
        <v>263</v>
      </c>
      <c r="I5" s="132" t="s">
        <v>264</v>
      </c>
    </row>
    <row r="6" spans="1:9" ht="51">
      <c r="A6" s="129">
        <v>1</v>
      </c>
      <c r="B6" s="260" t="s">
        <v>466</v>
      </c>
      <c r="C6" s="131">
        <v>12</v>
      </c>
      <c r="D6" s="139"/>
      <c r="E6" s="139"/>
      <c r="F6" s="139">
        <f>25000*2*C6</f>
        <v>600000</v>
      </c>
      <c r="G6" s="139">
        <f>40000*2*C6</f>
        <v>960000</v>
      </c>
      <c r="H6" s="140">
        <f>D6+E6+F6+G6</f>
        <v>1560000</v>
      </c>
      <c r="I6" s="131"/>
    </row>
    <row r="7" spans="1:9" ht="38.25">
      <c r="A7" s="129">
        <v>2</v>
      </c>
      <c r="B7" s="260" t="s">
        <v>465</v>
      </c>
      <c r="C7" s="131">
        <v>8</v>
      </c>
      <c r="D7" s="139"/>
      <c r="E7" s="139"/>
      <c r="F7" s="139">
        <f>25000*2*C7</f>
        <v>400000</v>
      </c>
      <c r="G7" s="139"/>
      <c r="H7" s="140">
        <f t="shared" ref="H7:H8" si="0">D7+E7+F7+G7</f>
        <v>400000</v>
      </c>
      <c r="I7" s="131"/>
    </row>
    <row r="8" spans="1:9">
      <c r="A8" s="129">
        <v>3</v>
      </c>
      <c r="B8" s="260"/>
      <c r="C8" s="131"/>
      <c r="D8" s="139"/>
      <c r="E8" s="139"/>
      <c r="F8" s="139">
        <f t="shared" ref="F8" si="1">32000*3*C8</f>
        <v>0</v>
      </c>
      <c r="G8" s="139"/>
      <c r="H8" s="140">
        <f t="shared" si="0"/>
        <v>0</v>
      </c>
      <c r="I8" s="131"/>
    </row>
    <row r="9" spans="1:9" ht="14.25" customHeight="1">
      <c r="A9" s="630" t="s">
        <v>62</v>
      </c>
      <c r="B9" s="630"/>
      <c r="C9" s="143"/>
      <c r="D9" s="141">
        <f>SUM(D6:D8)</f>
        <v>0</v>
      </c>
      <c r="E9" s="141">
        <f>SUM(E6:E8)</f>
        <v>0</v>
      </c>
      <c r="F9" s="141">
        <f>SUM(F6:F8)</f>
        <v>1000000</v>
      </c>
      <c r="G9" s="141">
        <f>SUM(G6:G8)</f>
        <v>960000</v>
      </c>
      <c r="H9" s="141">
        <f>SUM(H6:H8)</f>
        <v>1960000</v>
      </c>
      <c r="I9" s="144"/>
    </row>
    <row r="10" spans="1:9">
      <c r="A10" s="133"/>
      <c r="B10" s="133"/>
      <c r="C10" s="133"/>
      <c r="D10" s="133"/>
      <c r="E10" s="133"/>
      <c r="F10" s="133"/>
      <c r="G10" s="133"/>
      <c r="H10" s="133"/>
      <c r="I10" s="133"/>
    </row>
    <row r="11" spans="1:9" ht="21" customHeight="1">
      <c r="A11" s="48"/>
      <c r="B11" s="76"/>
      <c r="C11" s="76"/>
      <c r="D11" s="536" t="s">
        <v>287</v>
      </c>
      <c r="E11" s="536"/>
      <c r="F11" s="536"/>
      <c r="G11" s="536"/>
      <c r="H11" s="133"/>
      <c r="I11" s="133"/>
    </row>
    <row r="12" spans="1:9" ht="15">
      <c r="A12" s="632" t="s">
        <v>408</v>
      </c>
      <c r="B12" s="632"/>
      <c r="C12" s="632"/>
      <c r="D12" s="632"/>
      <c r="E12" s="632"/>
      <c r="F12" s="632"/>
      <c r="G12" s="632"/>
    </row>
    <row r="13" spans="1:9">
      <c r="A13" s="48"/>
      <c r="B13" s="47"/>
      <c r="C13" s="48"/>
      <c r="D13" s="48"/>
      <c r="E13" s="49"/>
      <c r="F13" s="49"/>
    </row>
    <row r="14" spans="1:9" ht="42.75">
      <c r="A14" s="145" t="s">
        <v>20</v>
      </c>
      <c r="B14" s="146" t="s">
        <v>24</v>
      </c>
      <c r="C14" s="147" t="s">
        <v>290</v>
      </c>
      <c r="D14" s="147" t="s">
        <v>59</v>
      </c>
      <c r="E14" s="148" t="s">
        <v>58</v>
      </c>
      <c r="F14" s="148" t="s">
        <v>34</v>
      </c>
      <c r="G14" s="148" t="s">
        <v>269</v>
      </c>
    </row>
    <row r="15" spans="1:9" ht="15">
      <c r="A15" s="590"/>
      <c r="B15" s="591"/>
      <c r="C15" s="591"/>
      <c r="D15" s="591"/>
      <c r="E15" s="591"/>
      <c r="F15" s="591"/>
      <c r="G15" s="591"/>
    </row>
    <row r="16" spans="1:9" ht="57">
      <c r="A16" s="50">
        <v>1</v>
      </c>
      <c r="B16" s="127" t="s">
        <v>721</v>
      </c>
      <c r="C16" s="416" t="s">
        <v>722</v>
      </c>
      <c r="D16" s="50">
        <v>10</v>
      </c>
      <c r="E16" s="51">
        <v>400000</v>
      </c>
      <c r="F16" s="51">
        <f>SUM(D16*E16)</f>
        <v>4000000</v>
      </c>
      <c r="G16" s="218"/>
    </row>
    <row r="17" spans="1:7" ht="42.75">
      <c r="A17" s="50">
        <v>2</v>
      </c>
      <c r="B17" s="127" t="s">
        <v>723</v>
      </c>
      <c r="C17" s="111" t="s">
        <v>724</v>
      </c>
      <c r="D17" s="50">
        <v>10</v>
      </c>
      <c r="E17" s="51">
        <v>500000</v>
      </c>
      <c r="F17" s="51">
        <f>SUM(D17*E17)</f>
        <v>5000000</v>
      </c>
      <c r="G17" s="218"/>
    </row>
    <row r="18" spans="1:7" ht="42.75">
      <c r="A18" s="50"/>
      <c r="B18" s="127" t="s">
        <v>725</v>
      </c>
      <c r="C18" s="127" t="s">
        <v>726</v>
      </c>
      <c r="D18" s="50">
        <v>1000</v>
      </c>
      <c r="E18" s="51">
        <v>15000</v>
      </c>
      <c r="F18" s="51">
        <f>SUM(D18*E18)</f>
        <v>15000000</v>
      </c>
      <c r="G18" s="218"/>
    </row>
    <row r="19" spans="1:7" ht="15">
      <c r="A19" s="52"/>
      <c r="B19" s="627"/>
      <c r="C19" s="628"/>
      <c r="D19" s="628"/>
      <c r="E19" s="629"/>
      <c r="F19" s="53"/>
      <c r="G19" s="53"/>
    </row>
    <row r="20" spans="1:7">
      <c r="A20" s="145"/>
      <c r="B20" s="146"/>
      <c r="C20" s="147"/>
      <c r="D20" s="147"/>
      <c r="E20" s="148" t="s">
        <v>176</v>
      </c>
      <c r="F20" s="148">
        <f>SUM(F16:F19)</f>
        <v>24000000</v>
      </c>
      <c r="G20" s="148"/>
    </row>
    <row r="22" spans="1:7" ht="15">
      <c r="A22" s="48"/>
      <c r="B22" s="133" t="s">
        <v>468</v>
      </c>
      <c r="C22" s="130"/>
      <c r="D22"/>
      <c r="E22" s="49"/>
      <c r="F22" s="49"/>
    </row>
    <row r="23" spans="1:7">
      <c r="A23" s="48"/>
      <c r="B23" s="47"/>
      <c r="C23" s="48"/>
      <c r="D23" s="48"/>
      <c r="E23" s="49"/>
      <c r="F23" s="49"/>
    </row>
    <row r="24" spans="1:7">
      <c r="A24" s="48"/>
      <c r="B24" s="76" t="s">
        <v>450</v>
      </c>
      <c r="C24" s="76"/>
      <c r="D24" s="76"/>
      <c r="E24" s="76"/>
      <c r="F24" s="49"/>
    </row>
  </sheetData>
  <mergeCells count="7">
    <mergeCell ref="B19:E19"/>
    <mergeCell ref="F1:I1"/>
    <mergeCell ref="A9:B9"/>
    <mergeCell ref="B2:H2"/>
    <mergeCell ref="D11:G11"/>
    <mergeCell ref="A15:G15"/>
    <mergeCell ref="A12:G12"/>
  </mergeCells>
  <pageMargins left="0.16" right="0.25" top="0.47" bottom="0.16" header="0.48" footer="0.3"/>
  <pageSetup paperSize="9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C43B3-C9B3-4447-88A8-FD8044BB0414}">
  <sheetPr>
    <tabColor theme="5" tint="-0.249977111117893"/>
  </sheetPr>
  <dimension ref="B2:I14"/>
  <sheetViews>
    <sheetView topLeftCell="B4" workbookViewId="0">
      <selection activeCell="I15" sqref="I15"/>
    </sheetView>
  </sheetViews>
  <sheetFormatPr defaultRowHeight="15"/>
  <cols>
    <col min="1" max="1" width="0" hidden="1" customWidth="1"/>
    <col min="2" max="2" width="4.7109375" style="24" customWidth="1"/>
    <col min="3" max="3" width="29.140625" style="24" customWidth="1"/>
    <col min="4" max="5" width="40" style="118" customWidth="1"/>
    <col min="6" max="6" width="13.5703125" style="24" customWidth="1"/>
    <col min="7" max="7" width="12.85546875" customWidth="1"/>
    <col min="8" max="8" width="12.42578125" customWidth="1"/>
    <col min="9" max="9" width="22.42578125" customWidth="1"/>
  </cols>
  <sheetData>
    <row r="2" spans="2:9">
      <c r="B2" s="633" t="s">
        <v>409</v>
      </c>
      <c r="C2" s="633"/>
      <c r="D2" s="633"/>
      <c r="E2" s="633"/>
      <c r="F2" s="633"/>
      <c r="G2" s="633"/>
      <c r="H2" s="633"/>
      <c r="I2" s="633"/>
    </row>
    <row r="3" spans="2:9">
      <c r="B3" s="126"/>
      <c r="C3" s="126"/>
      <c r="D3" s="126"/>
      <c r="E3" s="126"/>
      <c r="F3" s="126"/>
    </row>
    <row r="4" spans="2:9">
      <c r="B4" s="24" t="s">
        <v>177</v>
      </c>
      <c r="F4" s="634" t="s">
        <v>82</v>
      </c>
      <c r="G4" s="634"/>
      <c r="H4" s="634"/>
      <c r="I4" s="634"/>
    </row>
    <row r="5" spans="2:9" ht="25.5">
      <c r="B5" s="22" t="s">
        <v>20</v>
      </c>
      <c r="C5" s="22" t="s">
        <v>154</v>
      </c>
      <c r="D5" s="119" t="s">
        <v>198</v>
      </c>
      <c r="E5" s="119" t="s">
        <v>368</v>
      </c>
      <c r="F5" s="97" t="s">
        <v>367</v>
      </c>
      <c r="G5" s="97" t="s">
        <v>715</v>
      </c>
      <c r="H5" s="97" t="s">
        <v>86</v>
      </c>
      <c r="I5" s="97" t="s">
        <v>249</v>
      </c>
    </row>
    <row r="6" spans="2:9" ht="48.75" customHeight="1">
      <c r="B6" s="23">
        <v>1</v>
      </c>
      <c r="C6" s="128" t="s">
        <v>369</v>
      </c>
      <c r="D6" s="120" t="s">
        <v>713</v>
      </c>
      <c r="E6" s="120"/>
      <c r="F6" s="227">
        <v>25384</v>
      </c>
      <c r="G6" s="227">
        <v>58000</v>
      </c>
      <c r="H6" s="227"/>
      <c r="I6" s="227"/>
    </row>
    <row r="7" spans="2:9" ht="48.75" customHeight="1">
      <c r="B7" s="23"/>
      <c r="C7" s="128" t="s">
        <v>369</v>
      </c>
      <c r="D7" s="120" t="s">
        <v>727</v>
      </c>
      <c r="E7" s="120"/>
      <c r="F7" s="227">
        <v>25000</v>
      </c>
      <c r="G7" s="227">
        <v>35000</v>
      </c>
      <c r="H7" s="227"/>
      <c r="I7" s="227"/>
    </row>
    <row r="8" spans="2:9" ht="48.75" customHeight="1">
      <c r="B8" s="23"/>
      <c r="C8" s="128" t="s">
        <v>369</v>
      </c>
      <c r="D8" s="120" t="s">
        <v>728</v>
      </c>
      <c r="E8" s="120"/>
      <c r="F8" s="227">
        <v>22000</v>
      </c>
      <c r="G8" s="227">
        <v>30000</v>
      </c>
      <c r="H8" s="227"/>
      <c r="I8" s="227"/>
    </row>
    <row r="9" spans="2:9" ht="48.75" customHeight="1">
      <c r="B9" s="23"/>
      <c r="C9" s="128" t="s">
        <v>369</v>
      </c>
      <c r="D9" s="120"/>
      <c r="E9" s="120"/>
      <c r="F9" s="227"/>
      <c r="G9" s="227"/>
      <c r="H9" s="227"/>
      <c r="I9" s="227"/>
    </row>
    <row r="10" spans="2:9">
      <c r="B10" s="122"/>
      <c r="C10" s="117"/>
      <c r="D10" s="123"/>
      <c r="E10" s="123"/>
      <c r="F10" s="124"/>
      <c r="G10" s="508">
        <f>SUM(G6:G9)</f>
        <v>123000</v>
      </c>
    </row>
    <row r="11" spans="2:9">
      <c r="C11" s="117"/>
      <c r="D11" s="121"/>
      <c r="E11" s="121"/>
      <c r="F11" s="116"/>
    </row>
    <row r="12" spans="2:9" s="24" customFormat="1">
      <c r="B12" s="48"/>
      <c r="C12" s="133" t="s">
        <v>714</v>
      </c>
      <c r="D12" s="130"/>
      <c r="E12" s="130"/>
      <c r="F12"/>
      <c r="G12" s="49"/>
      <c r="H12" s="49"/>
    </row>
    <row r="13" spans="2:9" s="24" customFormat="1" ht="14.25">
      <c r="B13" s="48"/>
      <c r="C13" s="47"/>
      <c r="D13" s="48"/>
      <c r="E13" s="48"/>
      <c r="F13" s="48"/>
      <c r="G13" s="49"/>
      <c r="H13" s="49"/>
    </row>
    <row r="14" spans="2:9" s="24" customFormat="1" ht="21.75" customHeight="1">
      <c r="B14" s="48"/>
      <c r="C14" s="76" t="s">
        <v>450</v>
      </c>
      <c r="D14" s="76"/>
      <c r="E14" s="76"/>
      <c r="F14" s="76"/>
      <c r="G14" s="76"/>
      <c r="H14" s="49"/>
    </row>
  </sheetData>
  <mergeCells count="2">
    <mergeCell ref="B2:I2"/>
    <mergeCell ref="F4:I4"/>
  </mergeCells>
  <pageMargins left="0.16" right="0.16" top="0.75" bottom="0.75" header="0.3" footer="0.3"/>
  <pageSetup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-0.249977111117893"/>
  </sheetPr>
  <dimension ref="B2:I14"/>
  <sheetViews>
    <sheetView topLeftCell="B1" workbookViewId="0">
      <selection activeCell="E14" sqref="E14"/>
    </sheetView>
  </sheetViews>
  <sheetFormatPr defaultRowHeight="15"/>
  <cols>
    <col min="1" max="1" width="0" hidden="1" customWidth="1"/>
    <col min="2" max="2" width="4.7109375" style="24" customWidth="1"/>
    <col min="3" max="3" width="29.140625" style="24" customWidth="1"/>
    <col min="4" max="5" width="40" style="118" customWidth="1"/>
    <col min="6" max="6" width="13.5703125" style="24" customWidth="1"/>
    <col min="7" max="7" width="12.85546875" customWidth="1"/>
    <col min="8" max="8" width="12.42578125" customWidth="1"/>
    <col min="9" max="9" width="22.42578125" customWidth="1"/>
  </cols>
  <sheetData>
    <row r="2" spans="2:9">
      <c r="B2" s="633" t="s">
        <v>410</v>
      </c>
      <c r="C2" s="633"/>
      <c r="D2" s="633"/>
      <c r="E2" s="633"/>
      <c r="F2" s="633"/>
      <c r="G2" s="633"/>
      <c r="H2" s="633"/>
      <c r="I2" s="633"/>
    </row>
    <row r="3" spans="2:9">
      <c r="B3" s="126"/>
      <c r="C3" s="126"/>
      <c r="D3" s="126"/>
      <c r="E3" s="126"/>
      <c r="F3" s="126"/>
    </row>
    <row r="4" spans="2:9">
      <c r="B4" s="24" t="s">
        <v>177</v>
      </c>
      <c r="F4" s="634" t="s">
        <v>82</v>
      </c>
      <c r="G4" s="634"/>
      <c r="H4" s="634"/>
      <c r="I4" s="634"/>
    </row>
    <row r="5" spans="2:9" ht="25.5">
      <c r="B5" s="22" t="s">
        <v>20</v>
      </c>
      <c r="C5" s="22" t="s">
        <v>154</v>
      </c>
      <c r="D5" s="119" t="s">
        <v>198</v>
      </c>
      <c r="E5" s="119" t="s">
        <v>368</v>
      </c>
      <c r="F5" s="97" t="s">
        <v>354</v>
      </c>
      <c r="G5" s="97" t="s">
        <v>367</v>
      </c>
      <c r="H5" s="97" t="s">
        <v>86</v>
      </c>
      <c r="I5" s="97" t="s">
        <v>249</v>
      </c>
    </row>
    <row r="6" spans="2:9" ht="48.75" customHeight="1">
      <c r="B6" s="23">
        <v>1</v>
      </c>
      <c r="C6" s="128" t="s">
        <v>196</v>
      </c>
      <c r="D6" s="120" t="s">
        <v>355</v>
      </c>
      <c r="E6" s="120"/>
      <c r="F6" s="227">
        <v>5500</v>
      </c>
      <c r="G6" s="497">
        <v>7000</v>
      </c>
      <c r="H6" s="227"/>
      <c r="I6" s="227"/>
    </row>
    <row r="7" spans="2:9" ht="48.75" customHeight="1">
      <c r="B7" s="23"/>
      <c r="C7" s="128" t="s">
        <v>196</v>
      </c>
      <c r="D7" s="120" t="s">
        <v>356</v>
      </c>
      <c r="E7" s="120"/>
      <c r="F7" s="227">
        <v>31167</v>
      </c>
      <c r="G7" s="227">
        <v>35000</v>
      </c>
      <c r="H7" s="227"/>
      <c r="I7" s="227"/>
    </row>
    <row r="8" spans="2:9" ht="48.75" customHeight="1">
      <c r="B8" s="23"/>
      <c r="C8" s="128" t="s">
        <v>196</v>
      </c>
      <c r="D8" s="120" t="s">
        <v>716</v>
      </c>
      <c r="E8" s="120"/>
      <c r="F8" s="227">
        <v>45200</v>
      </c>
      <c r="G8" s="227">
        <v>70000</v>
      </c>
      <c r="H8" s="227"/>
      <c r="I8" s="227"/>
    </row>
    <row r="9" spans="2:9" ht="48.75" customHeight="1">
      <c r="B9" s="23"/>
      <c r="C9" s="128" t="s">
        <v>196</v>
      </c>
      <c r="D9" s="120" t="s">
        <v>717</v>
      </c>
      <c r="E9" s="120"/>
      <c r="F9" s="227">
        <v>2000</v>
      </c>
      <c r="G9" s="227">
        <v>5000</v>
      </c>
      <c r="H9" s="227"/>
      <c r="I9" s="227"/>
    </row>
    <row r="10" spans="2:9">
      <c r="B10" s="122"/>
      <c r="C10" s="117"/>
      <c r="D10" s="123"/>
      <c r="E10" s="123"/>
      <c r="F10" s="124"/>
      <c r="G10" s="507">
        <f>SUM(G6:G9)</f>
        <v>117000</v>
      </c>
    </row>
    <row r="11" spans="2:9">
      <c r="C11" s="117"/>
      <c r="D11" s="121"/>
      <c r="E11" s="121"/>
      <c r="F11" s="116"/>
    </row>
    <row r="12" spans="2:9" s="24" customFormat="1">
      <c r="B12" s="48"/>
      <c r="C12" s="133" t="s">
        <v>485</v>
      </c>
      <c r="D12" s="130"/>
      <c r="E12" s="130"/>
      <c r="F12"/>
      <c r="G12" s="49"/>
      <c r="H12" s="49"/>
    </row>
    <row r="13" spans="2:9" s="24" customFormat="1" ht="14.25">
      <c r="B13" s="48"/>
      <c r="C13" s="47"/>
      <c r="D13" s="48"/>
      <c r="E13" s="48"/>
      <c r="F13" s="48"/>
      <c r="G13" s="49"/>
      <c r="H13" s="49"/>
    </row>
    <row r="14" spans="2:9" s="24" customFormat="1" ht="21.75" customHeight="1">
      <c r="B14" s="48"/>
      <c r="C14" s="76" t="s">
        <v>729</v>
      </c>
      <c r="D14" s="76"/>
      <c r="E14" s="76"/>
      <c r="F14" s="76"/>
      <c r="G14" s="76"/>
      <c r="H14" s="49"/>
    </row>
  </sheetData>
  <mergeCells count="2">
    <mergeCell ref="B2:I2"/>
    <mergeCell ref="F4:I4"/>
  </mergeCells>
  <pageMargins left="0.16" right="0.16" top="0.75" bottom="0.75" header="0.3" footer="0.3"/>
  <pageSetup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/>
  </sheetPr>
  <dimension ref="A2:K25"/>
  <sheetViews>
    <sheetView topLeftCell="A10" zoomScale="93" zoomScaleNormal="93" workbookViewId="0">
      <selection activeCell="Q23" sqref="Q23"/>
    </sheetView>
  </sheetViews>
  <sheetFormatPr defaultColWidth="9.140625" defaultRowHeight="14.25"/>
  <cols>
    <col min="1" max="1" width="7.7109375" style="24" customWidth="1"/>
    <col min="2" max="2" width="9.140625" style="24" hidden="1" customWidth="1"/>
    <col min="3" max="3" width="1.140625" style="24" customWidth="1"/>
    <col min="4" max="4" width="4.5703125" style="48" customWidth="1"/>
    <col min="5" max="5" width="17.7109375" style="24" customWidth="1"/>
    <col min="6" max="6" width="28.7109375" style="24" customWidth="1"/>
    <col min="7" max="7" width="11.28515625" style="28" customWidth="1"/>
    <col min="8" max="8" width="19.28515625" style="49" customWidth="1"/>
    <col min="9" max="9" width="16.28515625" style="49" customWidth="1"/>
    <col min="10" max="10" width="10.42578125" style="48" customWidth="1"/>
    <col min="11" max="11" width="15.85546875" style="72" customWidth="1"/>
    <col min="12" max="12" width="23" style="24" customWidth="1"/>
    <col min="13" max="16384" width="9.140625" style="24"/>
  </cols>
  <sheetData>
    <row r="2" spans="1:11">
      <c r="A2" s="24" t="s">
        <v>199</v>
      </c>
    </row>
    <row r="5" spans="1:11" ht="15">
      <c r="G5" s="632" t="s">
        <v>74</v>
      </c>
      <c r="H5" s="632"/>
      <c r="I5" s="632"/>
      <c r="J5" s="632"/>
      <c r="K5" s="632"/>
    </row>
    <row r="6" spans="1:11" ht="15">
      <c r="I6" s="74"/>
      <c r="J6" s="74"/>
      <c r="K6" s="74"/>
    </row>
    <row r="7" spans="1:11" ht="15">
      <c r="I7" s="74"/>
      <c r="J7" s="74"/>
      <c r="K7" s="74"/>
    </row>
    <row r="8" spans="1:11" ht="15">
      <c r="D8" s="632" t="s">
        <v>411</v>
      </c>
      <c r="E8" s="632"/>
      <c r="F8" s="632"/>
      <c r="G8" s="632"/>
      <c r="H8" s="632"/>
      <c r="I8" s="632"/>
      <c r="J8" s="632"/>
      <c r="K8" s="632"/>
    </row>
    <row r="10" spans="1:11" ht="28.5">
      <c r="D10" s="205" t="s">
        <v>20</v>
      </c>
      <c r="E10" s="653" t="s">
        <v>35</v>
      </c>
      <c r="F10" s="654"/>
      <c r="G10" s="655" t="s">
        <v>36</v>
      </c>
      <c r="H10" s="656"/>
      <c r="I10" s="206" t="s">
        <v>37</v>
      </c>
      <c r="J10" s="645" t="s">
        <v>2</v>
      </c>
      <c r="K10" s="646"/>
    </row>
    <row r="11" spans="1:11" ht="21.75" customHeight="1">
      <c r="D11" s="50">
        <v>1</v>
      </c>
      <c r="E11" s="647" t="s">
        <v>494</v>
      </c>
      <c r="F11" s="648"/>
      <c r="G11" s="636" t="s">
        <v>474</v>
      </c>
      <c r="H11" s="637"/>
      <c r="I11" s="51">
        <v>3000000</v>
      </c>
      <c r="J11" s="649"/>
      <c r="K11" s="650"/>
    </row>
    <row r="12" spans="1:11" ht="39.75" customHeight="1">
      <c r="D12" s="50">
        <v>2</v>
      </c>
      <c r="E12" s="638" t="s">
        <v>484</v>
      </c>
      <c r="F12" s="638"/>
      <c r="G12" s="636" t="s">
        <v>475</v>
      </c>
      <c r="H12" s="637"/>
      <c r="I12" s="51">
        <v>2000000</v>
      </c>
      <c r="J12" s="651"/>
      <c r="K12" s="652"/>
    </row>
    <row r="13" spans="1:11" ht="30.75" customHeight="1">
      <c r="D13" s="50">
        <v>3</v>
      </c>
      <c r="E13" s="635" t="s">
        <v>476</v>
      </c>
      <c r="F13" s="635"/>
      <c r="G13" s="636" t="s">
        <v>477</v>
      </c>
      <c r="H13" s="637"/>
      <c r="I13" s="51">
        <v>500000</v>
      </c>
      <c r="J13" s="651"/>
      <c r="K13" s="652"/>
    </row>
    <row r="14" spans="1:11" ht="28.5" customHeight="1">
      <c r="D14" s="50">
        <v>4</v>
      </c>
      <c r="E14" s="638" t="s">
        <v>478</v>
      </c>
      <c r="F14" s="638"/>
      <c r="G14" s="636" t="s">
        <v>479</v>
      </c>
      <c r="H14" s="637"/>
      <c r="I14" s="51">
        <v>4000000</v>
      </c>
      <c r="J14" s="651"/>
      <c r="K14" s="652"/>
    </row>
    <row r="15" spans="1:11" ht="39" customHeight="1">
      <c r="D15" s="50">
        <v>5</v>
      </c>
      <c r="E15" s="639" t="s">
        <v>480</v>
      </c>
      <c r="F15" s="640"/>
      <c r="G15" s="636">
        <v>50000</v>
      </c>
      <c r="H15" s="637"/>
      <c r="I15" s="51">
        <v>2350000</v>
      </c>
      <c r="J15" s="651"/>
      <c r="K15" s="652"/>
    </row>
    <row r="16" spans="1:11" ht="34.5" customHeight="1">
      <c r="D16" s="50">
        <v>6</v>
      </c>
      <c r="E16" s="638" t="s">
        <v>481</v>
      </c>
      <c r="F16" s="638"/>
      <c r="G16" s="636">
        <v>50000</v>
      </c>
      <c r="H16" s="637"/>
      <c r="I16" s="51">
        <v>2350000</v>
      </c>
      <c r="J16" s="651"/>
      <c r="K16" s="652"/>
    </row>
    <row r="17" spans="2:11" ht="21.75" customHeight="1">
      <c r="D17" s="50">
        <v>7</v>
      </c>
      <c r="E17" s="635" t="s">
        <v>482</v>
      </c>
      <c r="F17" s="635"/>
      <c r="G17" s="636" t="s">
        <v>493</v>
      </c>
      <c r="H17" s="637"/>
      <c r="I17" s="51">
        <v>1700000</v>
      </c>
      <c r="J17" s="651"/>
      <c r="K17" s="652"/>
    </row>
    <row r="18" spans="2:11" ht="21.75" customHeight="1">
      <c r="D18" s="50">
        <v>8</v>
      </c>
      <c r="E18" s="635" t="s">
        <v>483</v>
      </c>
      <c r="F18" s="635"/>
      <c r="G18" s="636" t="s">
        <v>493</v>
      </c>
      <c r="H18" s="637"/>
      <c r="I18" s="51">
        <v>1700000</v>
      </c>
      <c r="J18" s="409"/>
      <c r="K18" s="410"/>
    </row>
    <row r="19" spans="2:11" ht="15">
      <c r="D19" s="205"/>
      <c r="E19" s="641" t="s">
        <v>38</v>
      </c>
      <c r="F19" s="642"/>
      <c r="G19" s="643"/>
      <c r="H19" s="644"/>
      <c r="I19" s="207">
        <f>+SUM(I11:I17)</f>
        <v>15900000</v>
      </c>
      <c r="J19" s="645"/>
      <c r="K19" s="646"/>
    </row>
    <row r="23" spans="2:11" ht="15">
      <c r="B23" s="48"/>
      <c r="C23" s="133" t="s">
        <v>485</v>
      </c>
      <c r="D23" s="130"/>
      <c r="E23"/>
      <c r="F23" s="49"/>
      <c r="G23" s="49"/>
      <c r="H23" s="24"/>
      <c r="I23" s="24"/>
      <c r="J23" s="24"/>
      <c r="K23" s="24"/>
    </row>
    <row r="24" spans="2:11">
      <c r="B24" s="48"/>
      <c r="C24" s="47"/>
      <c r="E24" s="48"/>
      <c r="F24" s="49"/>
      <c r="G24" s="49"/>
      <c r="H24" s="24"/>
      <c r="I24" s="24"/>
      <c r="J24" s="24"/>
      <c r="K24" s="24"/>
    </row>
    <row r="25" spans="2:11" ht="21.75" customHeight="1">
      <c r="B25" s="48"/>
      <c r="C25" s="76" t="s">
        <v>462</v>
      </c>
      <c r="D25" s="76"/>
      <c r="E25" s="76"/>
      <c r="F25" s="76"/>
      <c r="G25" s="49"/>
      <c r="H25" s="24"/>
      <c r="I25" s="24"/>
      <c r="J25" s="24"/>
      <c r="K25" s="24"/>
    </row>
  </sheetData>
  <mergeCells count="25">
    <mergeCell ref="E19:F19"/>
    <mergeCell ref="G19:H19"/>
    <mergeCell ref="J19:K19"/>
    <mergeCell ref="G5:K5"/>
    <mergeCell ref="E11:F11"/>
    <mergeCell ref="G11:H11"/>
    <mergeCell ref="J11:K17"/>
    <mergeCell ref="E12:F12"/>
    <mergeCell ref="G12:H12"/>
    <mergeCell ref="E17:F17"/>
    <mergeCell ref="G17:H17"/>
    <mergeCell ref="D8:K8"/>
    <mergeCell ref="E10:F10"/>
    <mergeCell ref="G10:H10"/>
    <mergeCell ref="J10:K10"/>
    <mergeCell ref="E13:F13"/>
    <mergeCell ref="E18:F18"/>
    <mergeCell ref="G18:H18"/>
    <mergeCell ref="G13:H13"/>
    <mergeCell ref="E16:F16"/>
    <mergeCell ref="G16:H16"/>
    <mergeCell ref="E14:F14"/>
    <mergeCell ref="G14:H14"/>
    <mergeCell ref="E15:F15"/>
    <mergeCell ref="G15:H15"/>
  </mergeCells>
  <phoneticPr fontId="68" type="noConversion"/>
  <pageMargins left="0.16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4318F-90F9-42D8-85AD-C534DB22886F}">
  <sheetPr>
    <tabColor theme="5"/>
  </sheetPr>
  <dimension ref="B2:D5"/>
  <sheetViews>
    <sheetView tabSelected="1" workbookViewId="0">
      <selection activeCell="D5" sqref="D5"/>
    </sheetView>
  </sheetViews>
  <sheetFormatPr defaultRowHeight="15"/>
  <cols>
    <col min="2" max="2" width="30" customWidth="1"/>
    <col min="3" max="3" width="21.140625" style="388" customWidth="1"/>
    <col min="4" max="4" width="30" customWidth="1"/>
  </cols>
  <sheetData>
    <row r="2" spans="2:4">
      <c r="B2" t="s">
        <v>421</v>
      </c>
    </row>
    <row r="4" spans="2:4" ht="30">
      <c r="B4" s="389" t="s">
        <v>418</v>
      </c>
      <c r="C4" s="390" t="s">
        <v>419</v>
      </c>
      <c r="D4" s="390" t="s">
        <v>420</v>
      </c>
    </row>
    <row r="5" spans="2:4">
      <c r="B5" s="391">
        <f>+цалин!AB58</f>
        <v>12798206820</v>
      </c>
      <c r="C5" s="392">
        <v>0.03</v>
      </c>
      <c r="D5" s="389">
        <f>+B5*C5</f>
        <v>383946204.59999996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-0.249977111117893"/>
  </sheetPr>
  <dimension ref="A1:K155"/>
  <sheetViews>
    <sheetView topLeftCell="A142" workbookViewId="0">
      <selection activeCell="K52" sqref="K52"/>
    </sheetView>
  </sheetViews>
  <sheetFormatPr defaultColWidth="9.140625" defaultRowHeight="15"/>
  <cols>
    <col min="1" max="1" width="6.7109375" style="100" customWidth="1"/>
    <col min="2" max="2" width="11.42578125" style="102" customWidth="1"/>
    <col min="3" max="3" width="3.28515625" style="100" customWidth="1"/>
    <col min="4" max="4" width="40.5703125" style="100" customWidth="1"/>
    <col min="5" max="5" width="14.140625" style="104" customWidth="1"/>
    <col min="6" max="6" width="15.140625" style="104" customWidth="1"/>
    <col min="7" max="7" width="12.5703125" style="104" bestFit="1" customWidth="1"/>
    <col min="8" max="9" width="13" style="104" customWidth="1"/>
    <col min="10" max="10" width="14.42578125" style="104" customWidth="1"/>
    <col min="11" max="11" width="13.5703125" style="100" bestFit="1" customWidth="1"/>
    <col min="12" max="16384" width="9.140625" style="100"/>
  </cols>
  <sheetData>
    <row r="1" spans="1:10" ht="18.75">
      <c r="A1" s="99" t="s">
        <v>412</v>
      </c>
      <c r="B1" s="99"/>
      <c r="C1" s="99"/>
      <c r="D1" s="99"/>
      <c r="E1" s="99"/>
      <c r="F1" s="99"/>
      <c r="G1" s="99"/>
      <c r="H1" s="99"/>
      <c r="I1" s="99"/>
      <c r="J1" s="99"/>
    </row>
    <row r="3" spans="1:10" ht="16.5">
      <c r="A3" s="659" t="s">
        <v>83</v>
      </c>
      <c r="B3" s="659"/>
      <c r="C3" s="659"/>
      <c r="D3" s="659"/>
      <c r="E3" s="660" t="s">
        <v>84</v>
      </c>
      <c r="F3" s="660"/>
      <c r="G3" s="660"/>
      <c r="H3" s="660"/>
      <c r="I3" s="287" t="s">
        <v>85</v>
      </c>
      <c r="J3" s="287" t="s">
        <v>86</v>
      </c>
    </row>
    <row r="4" spans="1:10">
      <c r="A4" s="288"/>
      <c r="B4" s="289"/>
      <c r="C4" s="288"/>
      <c r="D4" s="288"/>
      <c r="E4" s="290" t="s">
        <v>87</v>
      </c>
      <c r="F4" s="290"/>
      <c r="G4" s="290"/>
      <c r="H4" s="290" t="s">
        <v>88</v>
      </c>
      <c r="I4" s="290" t="s">
        <v>89</v>
      </c>
      <c r="J4" s="290"/>
    </row>
    <row r="5" spans="1:10" ht="25.5">
      <c r="A5" s="291"/>
      <c r="B5" s="289"/>
      <c r="C5" s="288"/>
      <c r="D5" s="288"/>
      <c r="E5" s="292" t="s">
        <v>424</v>
      </c>
      <c r="F5" s="292" t="s">
        <v>425</v>
      </c>
      <c r="G5" s="293" t="s">
        <v>426</v>
      </c>
      <c r="H5" s="292" t="s">
        <v>427</v>
      </c>
      <c r="I5" s="292" t="s">
        <v>428</v>
      </c>
      <c r="J5" s="292" t="s">
        <v>52</v>
      </c>
    </row>
    <row r="6" spans="1:10" s="101" customFormat="1" ht="12" customHeight="1">
      <c r="A6" s="294">
        <v>71701</v>
      </c>
      <c r="B6" s="295" t="s">
        <v>90</v>
      </c>
      <c r="C6" s="296"/>
      <c r="D6" s="296"/>
      <c r="E6" s="297"/>
      <c r="F6" s="297"/>
      <c r="G6" s="297"/>
      <c r="H6" s="297"/>
      <c r="I6" s="297"/>
      <c r="J6" s="297"/>
    </row>
    <row r="7" spans="1:10" s="101" customFormat="1" ht="12" customHeight="1">
      <c r="A7" s="294">
        <v>2</v>
      </c>
      <c r="B7" s="295" t="s">
        <v>91</v>
      </c>
      <c r="C7" s="296"/>
      <c r="D7" s="296"/>
      <c r="E7" s="297"/>
      <c r="F7" s="297"/>
      <c r="G7" s="297"/>
      <c r="H7" s="297"/>
      <c r="I7" s="297"/>
      <c r="J7" s="297"/>
    </row>
    <row r="8" spans="1:10" s="101" customFormat="1" ht="12" customHeight="1">
      <c r="A8" s="294"/>
      <c r="B8" s="295">
        <v>21</v>
      </c>
      <c r="C8" s="296" t="s">
        <v>92</v>
      </c>
      <c r="D8" s="296"/>
      <c r="E8" s="297"/>
      <c r="F8" s="297"/>
      <c r="G8" s="297"/>
      <c r="H8" s="297"/>
      <c r="I8" s="297"/>
      <c r="J8" s="297"/>
    </row>
    <row r="9" spans="1:10" s="101" customFormat="1" ht="12" customHeight="1">
      <c r="A9" s="294"/>
      <c r="B9" s="295"/>
      <c r="C9" s="298">
        <v>210</v>
      </c>
      <c r="D9" s="296" t="s">
        <v>93</v>
      </c>
      <c r="E9" s="297"/>
      <c r="F9" s="297"/>
      <c r="G9" s="297"/>
      <c r="H9" s="297"/>
      <c r="I9" s="297"/>
      <c r="J9" s="297"/>
    </row>
    <row r="10" spans="1:10" ht="15.75" customHeight="1">
      <c r="A10" s="299">
        <v>80101</v>
      </c>
      <c r="B10" s="300"/>
      <c r="C10" s="301" t="s">
        <v>94</v>
      </c>
      <c r="D10" s="302"/>
      <c r="E10" s="302"/>
      <c r="F10" s="302"/>
      <c r="G10" s="302"/>
      <c r="H10" s="303"/>
      <c r="I10" s="303"/>
      <c r="J10" s="303"/>
    </row>
    <row r="11" spans="1:10" ht="15.75" customHeight="1">
      <c r="A11" s="302">
        <v>2101</v>
      </c>
      <c r="B11" s="300"/>
      <c r="C11" s="302" t="s">
        <v>95</v>
      </c>
      <c r="D11" s="302"/>
      <c r="E11" s="302"/>
      <c r="F11" s="302"/>
      <c r="G11" s="302"/>
      <c r="H11" s="303"/>
      <c r="I11" s="303"/>
      <c r="J11" s="303"/>
    </row>
    <row r="12" spans="1:10" ht="15.75" customHeight="1">
      <c r="A12" s="302"/>
      <c r="B12" s="300">
        <v>210101</v>
      </c>
      <c r="C12" s="302"/>
      <c r="D12" s="302" t="s">
        <v>96</v>
      </c>
      <c r="E12" s="304">
        <v>297023407.67000002</v>
      </c>
      <c r="F12" s="304">
        <v>337642705</v>
      </c>
      <c r="G12" s="304">
        <v>493321.6</v>
      </c>
      <c r="H12" s="304">
        <v>258222.8</v>
      </c>
      <c r="I12" s="304">
        <v>726120</v>
      </c>
      <c r="J12" s="305">
        <f>SUM(I12-G12)</f>
        <v>232798.40000000002</v>
      </c>
    </row>
    <row r="13" spans="1:10" ht="15.75" customHeight="1">
      <c r="A13" s="302"/>
      <c r="B13" s="300">
        <v>210102</v>
      </c>
      <c r="C13" s="302"/>
      <c r="D13" s="302" t="s">
        <v>195</v>
      </c>
      <c r="E13" s="304">
        <v>37604071</v>
      </c>
      <c r="F13" s="304">
        <v>58463004</v>
      </c>
      <c r="G13" s="304">
        <v>349206.8</v>
      </c>
      <c r="H13" s="304">
        <v>236035.8</v>
      </c>
      <c r="I13" s="304">
        <v>396139.2</v>
      </c>
      <c r="J13" s="305">
        <f t="shared" ref="J13:J16" si="0">SUM(I13-G13)</f>
        <v>46932.400000000023</v>
      </c>
    </row>
    <row r="14" spans="1:10" ht="15.75" customHeight="1">
      <c r="A14" s="302"/>
      <c r="B14" s="300">
        <v>210103</v>
      </c>
      <c r="C14" s="302"/>
      <c r="D14" s="302" t="s">
        <v>97</v>
      </c>
      <c r="E14" s="304">
        <v>20928000</v>
      </c>
      <c r="F14" s="304">
        <v>42258898.890000001</v>
      </c>
      <c r="G14" s="304">
        <v>52703.199999999997</v>
      </c>
      <c r="H14" s="304">
        <v>9392</v>
      </c>
      <c r="I14" s="304">
        <v>267120</v>
      </c>
      <c r="J14" s="305">
        <f t="shared" si="0"/>
        <v>214416.8</v>
      </c>
    </row>
    <row r="15" spans="1:10" ht="15.75" customHeight="1">
      <c r="A15" s="302"/>
      <c r="B15" s="300">
        <v>210104</v>
      </c>
      <c r="C15" s="302"/>
      <c r="D15" s="302" t="s">
        <v>182</v>
      </c>
      <c r="E15" s="304">
        <v>15493498</v>
      </c>
      <c r="F15" s="304">
        <v>29517229.23</v>
      </c>
      <c r="G15" s="304">
        <v>65279.1</v>
      </c>
      <c r="H15" s="304">
        <v>54509.599999999999</v>
      </c>
      <c r="I15" s="304">
        <v>121020</v>
      </c>
      <c r="J15" s="305">
        <f t="shared" si="0"/>
        <v>55740.9</v>
      </c>
    </row>
    <row r="16" spans="1:10" ht="15.75" customHeight="1">
      <c r="A16" s="302"/>
      <c r="B16" s="300">
        <v>210105</v>
      </c>
      <c r="C16" s="302"/>
      <c r="D16" s="302" t="s">
        <v>141</v>
      </c>
      <c r="E16" s="304"/>
      <c r="F16" s="304">
        <v>81117347.650000006</v>
      </c>
      <c r="G16" s="304"/>
      <c r="H16" s="305">
        <v>1100</v>
      </c>
      <c r="I16" s="304"/>
      <c r="J16" s="305">
        <f t="shared" si="0"/>
        <v>0</v>
      </c>
    </row>
    <row r="17" spans="1:10" ht="15.75" customHeight="1">
      <c r="A17" s="302"/>
      <c r="B17" s="300"/>
      <c r="C17" s="302"/>
      <c r="D17" s="302"/>
      <c r="E17" s="304"/>
      <c r="F17" s="304"/>
      <c r="G17" s="304"/>
      <c r="H17" s="305"/>
      <c r="I17" s="304"/>
      <c r="J17" s="305"/>
    </row>
    <row r="18" spans="1:10" ht="27.75" customHeight="1">
      <c r="A18" s="661" t="s">
        <v>98</v>
      </c>
      <c r="B18" s="661"/>
      <c r="C18" s="661"/>
      <c r="D18" s="661"/>
      <c r="E18" s="306">
        <f>+E14+E12+E13+E15+E16</f>
        <v>371048976.67000002</v>
      </c>
      <c r="F18" s="306">
        <f>+F14+F12+F13+F15+F16</f>
        <v>548999184.76999998</v>
      </c>
      <c r="G18" s="306">
        <f t="shared" ref="G18:J18" si="1">+G14+G12+G13+G15+G16</f>
        <v>960510.69999999984</v>
      </c>
      <c r="H18" s="306">
        <f>+H14+H12+H13+H15+H16</f>
        <v>559260.19999999995</v>
      </c>
      <c r="I18" s="306">
        <f>+I14+I12+I13+I15+I16</f>
        <v>1510399.2</v>
      </c>
      <c r="J18" s="306">
        <f t="shared" si="1"/>
        <v>549888.5</v>
      </c>
    </row>
    <row r="19" spans="1:10" ht="16.5" customHeight="1">
      <c r="A19" s="302">
        <v>2102</v>
      </c>
      <c r="B19" s="300"/>
      <c r="C19" s="302" t="s">
        <v>99</v>
      </c>
      <c r="D19" s="302"/>
      <c r="E19" s="305"/>
      <c r="F19" s="305"/>
      <c r="G19" s="305"/>
      <c r="H19" s="305"/>
      <c r="I19" s="305"/>
      <c r="J19" s="305"/>
    </row>
    <row r="20" spans="1:10" ht="16.5" customHeight="1">
      <c r="A20" s="302"/>
      <c r="B20" s="300">
        <v>210201</v>
      </c>
      <c r="C20" s="662" t="s">
        <v>370</v>
      </c>
      <c r="D20" s="663"/>
      <c r="E20" s="304">
        <v>31857855.890000001</v>
      </c>
      <c r="F20" s="305">
        <v>50050936.5</v>
      </c>
      <c r="G20" s="304">
        <v>81643.399999999994</v>
      </c>
      <c r="H20" s="304">
        <v>47214.7</v>
      </c>
      <c r="I20" s="304"/>
      <c r="J20" s="305"/>
    </row>
    <row r="21" spans="1:10" ht="16.5" customHeight="1">
      <c r="A21" s="302"/>
      <c r="B21" s="300">
        <v>210202</v>
      </c>
      <c r="C21" s="664" t="s">
        <v>371</v>
      </c>
      <c r="D21" s="665"/>
      <c r="E21" s="304">
        <v>3748027.47</v>
      </c>
      <c r="F21" s="304">
        <v>4943254</v>
      </c>
      <c r="G21" s="304">
        <v>9605.1</v>
      </c>
      <c r="H21" s="304">
        <v>5554.6</v>
      </c>
      <c r="I21" s="304"/>
      <c r="J21" s="305"/>
    </row>
    <row r="22" spans="1:10" ht="16.5" customHeight="1">
      <c r="A22" s="302"/>
      <c r="B22" s="300">
        <v>210203</v>
      </c>
      <c r="C22" s="664" t="s">
        <v>374</v>
      </c>
      <c r="D22" s="665" t="str">
        <f>'[1]НМ-09'!B22</f>
        <v xml:space="preserve">                                              ҮОМШ-ний даатгал</v>
      </c>
      <c r="E22" s="304">
        <v>2964207.56</v>
      </c>
      <c r="F22" s="304">
        <v>3881002</v>
      </c>
      <c r="G22" s="304">
        <v>4802.6000000000004</v>
      </c>
      <c r="H22" s="304">
        <v>2727.8</v>
      </c>
      <c r="I22" s="304"/>
      <c r="J22" s="305"/>
    </row>
    <row r="23" spans="1:10" ht="16.5" customHeight="1">
      <c r="A23" s="302"/>
      <c r="B23" s="300">
        <v>210204</v>
      </c>
      <c r="C23" s="664" t="s">
        <v>372</v>
      </c>
      <c r="D23" s="665" t="str">
        <f>'[1]НМ-09'!B23</f>
        <v xml:space="preserve">                                              Ажилгүйдлийн даатгал</v>
      </c>
      <c r="E23" s="304">
        <v>732375.25</v>
      </c>
      <c r="F23" s="304">
        <v>938201</v>
      </c>
      <c r="G23" s="304">
        <v>4802.6000000000004</v>
      </c>
      <c r="H23" s="304">
        <v>2960.4</v>
      </c>
      <c r="I23" s="304"/>
      <c r="J23" s="305"/>
    </row>
    <row r="24" spans="1:10" ht="16.5" customHeight="1">
      <c r="A24" s="302"/>
      <c r="B24" s="300">
        <v>210205</v>
      </c>
      <c r="C24" s="664" t="s">
        <v>373</v>
      </c>
      <c r="D24" s="665" t="str">
        <f>'[1]НМ-09'!B24</f>
        <v xml:space="preserve">                                              Эрүүл мэндийн даатгал</v>
      </c>
      <c r="E24" s="304">
        <v>7323257.1399999997</v>
      </c>
      <c r="F24" s="304">
        <v>9382025.75</v>
      </c>
      <c r="G24" s="304">
        <v>19210.2</v>
      </c>
      <c r="H24" s="304">
        <v>14801.9</v>
      </c>
      <c r="I24" s="304"/>
      <c r="J24" s="305"/>
    </row>
    <row r="25" spans="1:10" ht="27.75" customHeight="1">
      <c r="A25" s="307" t="s">
        <v>101</v>
      </c>
      <c r="B25" s="308"/>
      <c r="C25" s="307"/>
      <c r="D25" s="307"/>
      <c r="E25" s="306">
        <f>+E20+E21+E22+E23+E24</f>
        <v>46625723.310000002</v>
      </c>
      <c r="F25" s="306">
        <f t="shared" ref="F25:J25" si="2">+F20+F21+F22+F23+F24</f>
        <v>69195419.25</v>
      </c>
      <c r="G25" s="306">
        <f t="shared" si="2"/>
        <v>120063.90000000001</v>
      </c>
      <c r="H25" s="306">
        <f t="shared" si="2"/>
        <v>73259.399999999994</v>
      </c>
      <c r="I25" s="306">
        <f t="shared" si="2"/>
        <v>0</v>
      </c>
      <c r="J25" s="306">
        <f t="shared" si="2"/>
        <v>0</v>
      </c>
    </row>
    <row r="26" spans="1:10" ht="18" customHeight="1">
      <c r="A26" s="302">
        <v>2103</v>
      </c>
      <c r="B26" s="300"/>
      <c r="C26" s="302" t="s">
        <v>102</v>
      </c>
      <c r="D26" s="302"/>
      <c r="E26" s="305"/>
      <c r="F26" s="305"/>
      <c r="G26" s="305"/>
      <c r="H26" s="305"/>
      <c r="I26" s="304"/>
      <c r="J26" s="305"/>
    </row>
    <row r="27" spans="1:10" ht="17.25" customHeight="1">
      <c r="A27" s="302"/>
      <c r="B27" s="300">
        <v>210301</v>
      </c>
      <c r="C27" s="302"/>
      <c r="D27" s="302" t="s">
        <v>103</v>
      </c>
      <c r="E27" s="304">
        <v>28325018</v>
      </c>
      <c r="F27" s="304">
        <v>31925914.02</v>
      </c>
      <c r="G27" s="304"/>
      <c r="H27" s="304"/>
      <c r="I27" s="309"/>
      <c r="J27" s="305"/>
    </row>
    <row r="28" spans="1:10">
      <c r="A28" s="302"/>
      <c r="B28" s="300">
        <v>210302</v>
      </c>
      <c r="C28" s="302"/>
      <c r="D28" s="302" t="s">
        <v>104</v>
      </c>
      <c r="E28" s="304">
        <v>309117270</v>
      </c>
      <c r="F28" s="304">
        <v>343546086</v>
      </c>
      <c r="G28" s="304"/>
      <c r="H28" s="304"/>
      <c r="I28" s="309"/>
      <c r="J28" s="305"/>
    </row>
    <row r="29" spans="1:10">
      <c r="A29" s="302"/>
      <c r="B29" s="300">
        <v>210303</v>
      </c>
      <c r="C29" s="302"/>
      <c r="D29" s="302" t="s">
        <v>105</v>
      </c>
      <c r="E29" s="304">
        <v>37977308</v>
      </c>
      <c r="F29" s="304">
        <v>43772292</v>
      </c>
      <c r="G29" s="304"/>
      <c r="H29" s="304"/>
      <c r="I29" s="309"/>
      <c r="J29" s="305"/>
    </row>
    <row r="30" spans="1:10">
      <c r="A30" s="302"/>
      <c r="B30" s="300">
        <v>210304</v>
      </c>
      <c r="C30" s="302"/>
      <c r="D30" s="302" t="s">
        <v>239</v>
      </c>
      <c r="E30" s="304"/>
      <c r="F30" s="304"/>
      <c r="G30" s="304"/>
      <c r="H30" s="305"/>
      <c r="I30" s="309"/>
      <c r="J30" s="305"/>
    </row>
    <row r="31" spans="1:10">
      <c r="A31" s="307" t="s">
        <v>106</v>
      </c>
      <c r="B31" s="308"/>
      <c r="C31" s="307"/>
      <c r="D31" s="307"/>
      <c r="E31" s="306">
        <f>+E29+E28+E27+E30</f>
        <v>375419596</v>
      </c>
      <c r="F31" s="306">
        <f t="shared" ref="F31:J31" si="3">+F29+F28+F27+F30</f>
        <v>419244292.01999998</v>
      </c>
      <c r="G31" s="306">
        <f t="shared" si="3"/>
        <v>0</v>
      </c>
      <c r="H31" s="306">
        <f t="shared" si="3"/>
        <v>0</v>
      </c>
      <c r="I31" s="306">
        <f t="shared" si="3"/>
        <v>0</v>
      </c>
      <c r="J31" s="306">
        <f t="shared" si="3"/>
        <v>0</v>
      </c>
    </row>
    <row r="32" spans="1:10">
      <c r="A32" s="302">
        <v>2104</v>
      </c>
      <c r="B32" s="300"/>
      <c r="C32" s="302" t="s">
        <v>76</v>
      </c>
      <c r="D32" s="302"/>
      <c r="E32" s="305"/>
      <c r="F32" s="305"/>
      <c r="G32" s="305"/>
      <c r="H32" s="305"/>
      <c r="I32" s="309"/>
      <c r="J32" s="305"/>
    </row>
    <row r="33" spans="1:10">
      <c r="A33" s="302"/>
      <c r="B33" s="300">
        <v>210401</v>
      </c>
      <c r="C33" s="302"/>
      <c r="D33" s="302" t="s">
        <v>107</v>
      </c>
      <c r="E33" s="304">
        <v>2690000</v>
      </c>
      <c r="F33" s="304">
        <v>1499360</v>
      </c>
      <c r="G33" s="304">
        <v>1177.2</v>
      </c>
      <c r="H33" s="304">
        <v>520.6</v>
      </c>
      <c r="I33" s="304">
        <v>6128</v>
      </c>
      <c r="J33" s="305">
        <f>SUM(I33-G33)</f>
        <v>4950.8</v>
      </c>
    </row>
    <row r="34" spans="1:10">
      <c r="A34" s="302"/>
      <c r="B34" s="300">
        <v>210402</v>
      </c>
      <c r="C34" s="302"/>
      <c r="D34" s="302" t="s">
        <v>108</v>
      </c>
      <c r="E34" s="304">
        <v>4759900</v>
      </c>
      <c r="F34" s="304">
        <v>5640000</v>
      </c>
      <c r="G34" s="304">
        <v>2452.5</v>
      </c>
      <c r="H34" s="304">
        <v>1245.5</v>
      </c>
      <c r="I34" s="309">
        <v>10060.4</v>
      </c>
      <c r="J34" s="305">
        <f t="shared" ref="J34:J38" si="4">SUM(I34-G34)</f>
        <v>7607.9</v>
      </c>
    </row>
    <row r="35" spans="1:10">
      <c r="A35" s="302"/>
      <c r="B35" s="300">
        <v>210403</v>
      </c>
      <c r="C35" s="302"/>
      <c r="D35" s="302" t="s">
        <v>109</v>
      </c>
      <c r="E35" s="304">
        <v>2130005</v>
      </c>
      <c r="F35" s="304">
        <v>2017367</v>
      </c>
      <c r="G35" s="304">
        <v>1506.8</v>
      </c>
      <c r="H35" s="304">
        <v>858.1</v>
      </c>
      <c r="I35" s="309">
        <v>5334</v>
      </c>
      <c r="J35" s="305">
        <f t="shared" si="4"/>
        <v>3827.2</v>
      </c>
    </row>
    <row r="36" spans="1:10">
      <c r="A36" s="302"/>
      <c r="B36" s="300">
        <v>210404</v>
      </c>
      <c r="C36" s="302"/>
      <c r="D36" s="302" t="s">
        <v>110</v>
      </c>
      <c r="E36" s="304"/>
      <c r="F36" s="304"/>
      <c r="G36" s="304"/>
      <c r="H36" s="304"/>
      <c r="I36" s="309"/>
      <c r="J36" s="305">
        <f t="shared" si="4"/>
        <v>0</v>
      </c>
    </row>
    <row r="37" spans="1:10">
      <c r="A37" s="302"/>
      <c r="B37" s="300">
        <v>210405</v>
      </c>
      <c r="C37" s="302"/>
      <c r="D37" s="302" t="s">
        <v>111</v>
      </c>
      <c r="E37" s="304">
        <v>675000</v>
      </c>
      <c r="F37" s="304">
        <v>600000</v>
      </c>
      <c r="G37" s="304">
        <v>588.6</v>
      </c>
      <c r="H37" s="304">
        <v>318.60000000000002</v>
      </c>
      <c r="I37" s="309">
        <v>12860</v>
      </c>
      <c r="J37" s="305">
        <f t="shared" si="4"/>
        <v>12271.4</v>
      </c>
    </row>
    <row r="38" spans="1:10" ht="30">
      <c r="A38" s="302"/>
      <c r="B38" s="300">
        <v>210406</v>
      </c>
      <c r="C38" s="302"/>
      <c r="D38" s="310" t="s">
        <v>112</v>
      </c>
      <c r="E38" s="304">
        <v>33726250</v>
      </c>
      <c r="F38" s="304">
        <v>53444500</v>
      </c>
      <c r="G38" s="304">
        <v>3433.5</v>
      </c>
      <c r="H38" s="304">
        <v>1846.6</v>
      </c>
      <c r="I38" s="309">
        <v>6451</v>
      </c>
      <c r="J38" s="305">
        <f t="shared" si="4"/>
        <v>3017.5</v>
      </c>
    </row>
    <row r="39" spans="1:10">
      <c r="A39" s="307" t="s">
        <v>113</v>
      </c>
      <c r="B39" s="311"/>
      <c r="C39" s="312"/>
      <c r="D39" s="312"/>
      <c r="E39" s="313">
        <f>+E38+E37+E36+E35+E34+E33</f>
        <v>43981155</v>
      </c>
      <c r="F39" s="313">
        <f>+F38+F37+F36+F35+F34+F33</f>
        <v>63201227</v>
      </c>
      <c r="G39" s="313">
        <f>+G38+G37+G36+G35+G34+G33</f>
        <v>9158.6</v>
      </c>
      <c r="H39" s="313">
        <f>+H38+H37+H36+H35+H34+H33</f>
        <v>4789.3999999999996</v>
      </c>
      <c r="I39" s="313">
        <f>+I38+I37+I36+I35+I34+I33</f>
        <v>40833.4</v>
      </c>
      <c r="J39" s="313">
        <f>+I39-G39</f>
        <v>31674.800000000003</v>
      </c>
    </row>
    <row r="40" spans="1:10" ht="21.75" customHeight="1">
      <c r="A40" s="307"/>
      <c r="B40" s="308"/>
      <c r="C40" s="307"/>
      <c r="D40" s="307"/>
      <c r="E40" s="306"/>
      <c r="F40" s="306"/>
      <c r="G40" s="306"/>
      <c r="H40" s="306"/>
      <c r="I40" s="306"/>
      <c r="J40" s="306"/>
    </row>
    <row r="41" spans="1:10" ht="21.75" customHeight="1">
      <c r="A41" s="307"/>
      <c r="B41" s="308"/>
      <c r="C41" s="307"/>
      <c r="D41" s="307"/>
      <c r="E41" s="306"/>
      <c r="F41" s="306"/>
      <c r="G41" s="306"/>
      <c r="H41" s="306"/>
      <c r="I41" s="306"/>
      <c r="J41" s="306"/>
    </row>
    <row r="42" spans="1:10" ht="17.25" customHeight="1">
      <c r="A42" s="302">
        <v>2105</v>
      </c>
      <c r="B42" s="300"/>
      <c r="C42" s="302" t="s">
        <v>77</v>
      </c>
      <c r="D42" s="302"/>
      <c r="E42" s="305"/>
      <c r="F42" s="305"/>
      <c r="G42" s="305"/>
      <c r="H42" s="305"/>
      <c r="I42" s="309"/>
      <c r="J42" s="305"/>
    </row>
    <row r="43" spans="1:10" ht="17.25" customHeight="1">
      <c r="A43" s="302"/>
      <c r="B43" s="300">
        <v>210501</v>
      </c>
      <c r="C43" s="302"/>
      <c r="D43" s="302" t="s">
        <v>243</v>
      </c>
      <c r="E43" s="305">
        <v>495220</v>
      </c>
      <c r="F43" s="305">
        <v>900000</v>
      </c>
      <c r="G43" s="305"/>
      <c r="H43" s="305"/>
      <c r="I43" s="309"/>
      <c r="J43" s="305"/>
    </row>
    <row r="44" spans="1:10" ht="17.25" customHeight="1">
      <c r="A44" s="302"/>
      <c r="B44" s="300">
        <v>210503</v>
      </c>
      <c r="C44" s="302"/>
      <c r="D44" s="302" t="s">
        <v>114</v>
      </c>
      <c r="E44" s="304"/>
      <c r="F44" s="304">
        <v>2975000</v>
      </c>
      <c r="G44" s="304">
        <v>0</v>
      </c>
      <c r="H44" s="305"/>
      <c r="I44" s="304">
        <v>10400</v>
      </c>
      <c r="J44" s="305">
        <f t="shared" ref="J44" si="5">SUM(I44-G44)</f>
        <v>10400</v>
      </c>
    </row>
    <row r="45" spans="1:10" ht="21" customHeight="1">
      <c r="A45" s="307" t="s">
        <v>115</v>
      </c>
      <c r="B45" s="308"/>
      <c r="C45" s="307"/>
      <c r="D45" s="307"/>
      <c r="E45" s="306">
        <f>+E44+E43</f>
        <v>495220</v>
      </c>
      <c r="F45" s="306">
        <f t="shared" ref="F45:I45" si="6">+F44+F43</f>
        <v>3875000</v>
      </c>
      <c r="G45" s="306">
        <f t="shared" si="6"/>
        <v>0</v>
      </c>
      <c r="H45" s="306">
        <f t="shared" si="6"/>
        <v>0</v>
      </c>
      <c r="I45" s="306">
        <f t="shared" si="6"/>
        <v>10400</v>
      </c>
      <c r="J45" s="306">
        <f>+J44+J43</f>
        <v>10400</v>
      </c>
    </row>
    <row r="46" spans="1:10" ht="17.25" customHeight="1">
      <c r="A46" s="302">
        <v>2106</v>
      </c>
      <c r="B46" s="300"/>
      <c r="C46" s="302" t="s">
        <v>116</v>
      </c>
      <c r="D46" s="302"/>
      <c r="E46" s="304"/>
      <c r="F46" s="304"/>
      <c r="G46" s="304"/>
      <c r="H46" s="305"/>
      <c r="I46" s="309"/>
      <c r="J46" s="305"/>
    </row>
    <row r="47" spans="1:10" ht="17.25" customHeight="1">
      <c r="A47" s="302"/>
      <c r="B47" s="300">
        <v>210601</v>
      </c>
      <c r="C47" s="302"/>
      <c r="D47" s="302" t="s">
        <v>240</v>
      </c>
      <c r="E47" s="304"/>
      <c r="F47" s="304">
        <v>50999700</v>
      </c>
      <c r="G47" s="304">
        <v>5689.8</v>
      </c>
      <c r="H47" s="305">
        <v>224.8</v>
      </c>
      <c r="I47" s="309">
        <v>42093.4</v>
      </c>
      <c r="J47" s="305">
        <f t="shared" ref="J47" si="7">SUM(I47-G47)</f>
        <v>36403.599999999999</v>
      </c>
    </row>
    <row r="48" spans="1:10" ht="17.25" customHeight="1">
      <c r="A48" s="302"/>
      <c r="B48" s="300">
        <v>210602</v>
      </c>
      <c r="C48" s="302"/>
      <c r="D48" s="302" t="s">
        <v>241</v>
      </c>
      <c r="E48" s="304"/>
      <c r="F48" s="304">
        <v>20000000</v>
      </c>
      <c r="G48" s="304">
        <v>0</v>
      </c>
      <c r="H48" s="305"/>
      <c r="I48" s="309">
        <v>0</v>
      </c>
      <c r="J48" s="305"/>
    </row>
    <row r="49" spans="1:10" ht="17.25" customHeight="1">
      <c r="A49" s="302"/>
      <c r="B49" s="300">
        <v>210603</v>
      </c>
      <c r="C49" s="302"/>
      <c r="D49" s="302" t="s">
        <v>242</v>
      </c>
      <c r="E49" s="304"/>
      <c r="F49" s="304"/>
      <c r="G49" s="304">
        <v>0</v>
      </c>
      <c r="H49" s="305"/>
      <c r="I49" s="309"/>
      <c r="J49" s="305"/>
    </row>
    <row r="50" spans="1:10" ht="17.25" customHeight="1">
      <c r="A50" s="302"/>
      <c r="B50" s="300">
        <v>210604</v>
      </c>
      <c r="C50" s="302"/>
      <c r="D50" s="302" t="s">
        <v>78</v>
      </c>
      <c r="E50" s="304">
        <v>49995140</v>
      </c>
      <c r="F50" s="304">
        <v>5561755</v>
      </c>
      <c r="G50" s="304"/>
      <c r="H50" s="304"/>
      <c r="I50" s="304">
        <v>31900</v>
      </c>
      <c r="J50" s="305">
        <f>SUM(I50-G50)</f>
        <v>31900</v>
      </c>
    </row>
    <row r="51" spans="1:10" ht="21" customHeight="1">
      <c r="A51" s="307" t="s">
        <v>117</v>
      </c>
      <c r="B51" s="308"/>
      <c r="C51" s="307"/>
      <c r="D51" s="307"/>
      <c r="E51" s="306">
        <f>+E50+E49+E48+E47</f>
        <v>49995140</v>
      </c>
      <c r="F51" s="306">
        <f>+F50+F49+F48+F47</f>
        <v>76561455</v>
      </c>
      <c r="G51" s="306">
        <f t="shared" ref="G51:J51" si="8">+G50+G49+G48+G47</f>
        <v>5689.8</v>
      </c>
      <c r="H51" s="306">
        <f t="shared" si="8"/>
        <v>224.8</v>
      </c>
      <c r="I51" s="306">
        <f t="shared" si="8"/>
        <v>73993.399999999994</v>
      </c>
      <c r="J51" s="306">
        <f t="shared" si="8"/>
        <v>68303.600000000006</v>
      </c>
    </row>
    <row r="52" spans="1:10" ht="19.5" customHeight="1">
      <c r="A52" s="302">
        <v>2107</v>
      </c>
      <c r="B52" s="300"/>
      <c r="C52" s="302" t="s">
        <v>118</v>
      </c>
      <c r="D52" s="302"/>
      <c r="E52" s="305"/>
      <c r="F52" s="305"/>
      <c r="G52" s="305"/>
      <c r="H52" s="305"/>
      <c r="I52" s="309"/>
      <c r="J52" s="305"/>
    </row>
    <row r="53" spans="1:10" ht="21" customHeight="1">
      <c r="A53" s="302"/>
      <c r="B53" s="300">
        <v>210702</v>
      </c>
      <c r="C53" s="302"/>
      <c r="D53" s="302" t="s">
        <v>119</v>
      </c>
      <c r="E53" s="304">
        <v>2387600</v>
      </c>
      <c r="F53" s="304">
        <v>4445800</v>
      </c>
      <c r="G53" s="304">
        <v>2452.5</v>
      </c>
      <c r="H53" s="304">
        <v>1685.3</v>
      </c>
      <c r="I53" s="304">
        <v>44600</v>
      </c>
      <c r="J53" s="305">
        <f>SUM(I53-G53)</f>
        <v>42147.5</v>
      </c>
    </row>
    <row r="54" spans="1:10" ht="21" customHeight="1">
      <c r="A54" s="302"/>
      <c r="B54" s="300">
        <v>210703</v>
      </c>
      <c r="C54" s="302"/>
      <c r="D54" s="302" t="s">
        <v>197</v>
      </c>
      <c r="E54" s="304"/>
      <c r="F54" s="304"/>
      <c r="G54" s="304"/>
      <c r="H54" s="305"/>
      <c r="I54" s="304"/>
      <c r="J54" s="305">
        <f>+I54-G54</f>
        <v>0</v>
      </c>
    </row>
    <row r="55" spans="1:10" ht="21" customHeight="1">
      <c r="A55" s="307" t="s">
        <v>120</v>
      </c>
      <c r="B55" s="308"/>
      <c r="C55" s="307"/>
      <c r="D55" s="307"/>
      <c r="E55" s="306">
        <f>+E53</f>
        <v>2387600</v>
      </c>
      <c r="F55" s="306">
        <f>+F53</f>
        <v>4445800</v>
      </c>
      <c r="G55" s="306">
        <f>+G53</f>
        <v>2452.5</v>
      </c>
      <c r="H55" s="306">
        <f t="shared" ref="H55" si="9">+H53</f>
        <v>1685.3</v>
      </c>
      <c r="I55" s="306">
        <f>+I54+I53</f>
        <v>44600</v>
      </c>
      <c r="J55" s="306">
        <f>+I55-G55</f>
        <v>42147.5</v>
      </c>
    </row>
    <row r="56" spans="1:10" ht="18.75" customHeight="1">
      <c r="A56" s="302">
        <v>2108</v>
      </c>
      <c r="B56" s="300"/>
      <c r="C56" s="302" t="s">
        <v>121</v>
      </c>
      <c r="D56" s="302"/>
      <c r="E56" s="304"/>
      <c r="F56" s="304"/>
      <c r="G56" s="304"/>
      <c r="H56" s="305"/>
      <c r="I56" s="304"/>
      <c r="J56" s="305"/>
    </row>
    <row r="57" spans="1:10" ht="13.5" customHeight="1">
      <c r="A57" s="302"/>
      <c r="B57" s="300">
        <v>210801</v>
      </c>
      <c r="C57" s="302"/>
      <c r="D57" s="302" t="s">
        <v>187</v>
      </c>
      <c r="E57" s="304">
        <v>5101000</v>
      </c>
      <c r="F57" s="304">
        <v>3445470</v>
      </c>
      <c r="G57" s="304">
        <v>2452.5</v>
      </c>
      <c r="H57" s="304">
        <v>1430.5</v>
      </c>
      <c r="I57" s="304">
        <v>7200</v>
      </c>
      <c r="J57" s="305">
        <f>SUM(I57-G57)</f>
        <v>4747.5</v>
      </c>
    </row>
    <row r="58" spans="1:10" ht="13.5" customHeight="1">
      <c r="A58" s="302"/>
      <c r="B58" s="300">
        <v>210802</v>
      </c>
      <c r="C58" s="302"/>
      <c r="D58" s="302" t="s">
        <v>122</v>
      </c>
      <c r="E58" s="304"/>
      <c r="F58" s="304"/>
      <c r="G58" s="304">
        <v>686.7</v>
      </c>
      <c r="H58" s="304">
        <v>686.7</v>
      </c>
      <c r="I58" s="309">
        <v>686.7</v>
      </c>
      <c r="J58" s="305">
        <f t="shared" ref="J58:J63" si="10">SUM(I58-G58)</f>
        <v>0</v>
      </c>
    </row>
    <row r="59" spans="1:10" ht="13.5" customHeight="1">
      <c r="A59" s="302"/>
      <c r="B59" s="300">
        <v>210803</v>
      </c>
      <c r="C59" s="302"/>
      <c r="D59" s="302" t="s">
        <v>123</v>
      </c>
      <c r="E59" s="304">
        <v>1071675</v>
      </c>
      <c r="G59" s="304">
        <v>1359.7</v>
      </c>
      <c r="H59" s="304">
        <v>1359.7</v>
      </c>
      <c r="I59" s="304">
        <v>1359.7</v>
      </c>
      <c r="J59" s="305">
        <f t="shared" si="10"/>
        <v>0</v>
      </c>
    </row>
    <row r="60" spans="1:10" ht="13.5" customHeight="1">
      <c r="A60" s="302"/>
      <c r="B60" s="300">
        <v>210804</v>
      </c>
      <c r="C60" s="302"/>
      <c r="D60" s="302" t="s">
        <v>175</v>
      </c>
      <c r="E60" s="304">
        <v>91000</v>
      </c>
      <c r="F60" s="304">
        <v>107000</v>
      </c>
      <c r="G60" s="304">
        <v>209.8</v>
      </c>
      <c r="H60" s="304">
        <v>164.3</v>
      </c>
      <c r="I60" s="304">
        <v>209.8</v>
      </c>
      <c r="J60" s="305">
        <f t="shared" si="10"/>
        <v>0</v>
      </c>
    </row>
    <row r="61" spans="1:10" ht="13.5" customHeight="1">
      <c r="A61" s="302"/>
      <c r="B61" s="300">
        <v>210805</v>
      </c>
      <c r="C61" s="302"/>
      <c r="D61" s="302" t="s">
        <v>124</v>
      </c>
      <c r="E61" s="304">
        <v>66000</v>
      </c>
      <c r="F61" s="304">
        <v>73000</v>
      </c>
      <c r="G61" s="304">
        <v>196.2</v>
      </c>
      <c r="H61" s="304">
        <v>196.2</v>
      </c>
      <c r="I61" s="304">
        <v>196.2</v>
      </c>
      <c r="J61" s="305">
        <f t="shared" si="10"/>
        <v>0</v>
      </c>
    </row>
    <row r="62" spans="1:10" ht="13.5" customHeight="1">
      <c r="A62" s="302"/>
      <c r="B62" s="300">
        <v>210806</v>
      </c>
      <c r="C62" s="302"/>
      <c r="D62" s="302" t="s">
        <v>125</v>
      </c>
      <c r="E62" s="304">
        <v>800000</v>
      </c>
      <c r="F62" s="304">
        <v>88000</v>
      </c>
      <c r="G62" s="314">
        <v>490.5</v>
      </c>
      <c r="H62" s="314">
        <v>402.5</v>
      </c>
      <c r="I62" s="309">
        <v>800</v>
      </c>
      <c r="J62" s="305">
        <f t="shared" si="10"/>
        <v>309.5</v>
      </c>
    </row>
    <row r="63" spans="1:10" ht="13.5" customHeight="1">
      <c r="A63" s="302"/>
      <c r="B63" s="300">
        <v>210807</v>
      </c>
      <c r="C63" s="302"/>
      <c r="D63" s="302" t="s">
        <v>126</v>
      </c>
      <c r="E63" s="304">
        <v>575782</v>
      </c>
      <c r="F63" s="304">
        <v>1596688</v>
      </c>
      <c r="G63" s="304">
        <v>4120.2</v>
      </c>
      <c r="H63" s="304">
        <v>2920.2</v>
      </c>
      <c r="I63" s="304">
        <v>4434.3999999999996</v>
      </c>
      <c r="J63" s="305">
        <f t="shared" si="10"/>
        <v>314.19999999999982</v>
      </c>
    </row>
    <row r="64" spans="1:10" ht="21" customHeight="1">
      <c r="A64" s="307" t="s">
        <v>127</v>
      </c>
      <c r="B64" s="308"/>
      <c r="C64" s="307"/>
      <c r="D64" s="307"/>
      <c r="E64" s="306">
        <f>+E63+E62+E61+E59+E58+E60+E57</f>
        <v>7705457</v>
      </c>
      <c r="F64" s="306">
        <f>+F63+F62+F60+F58+F61+F57</f>
        <v>5310158</v>
      </c>
      <c r="G64" s="306">
        <f t="shared" ref="G64:J64" si="11">+G63+G62+G61+G59+G58+G60+G57</f>
        <v>9515.5999999999985</v>
      </c>
      <c r="H64" s="306">
        <f t="shared" si="11"/>
        <v>7160.0999999999995</v>
      </c>
      <c r="I64" s="306">
        <f t="shared" si="11"/>
        <v>14886.8</v>
      </c>
      <c r="J64" s="306">
        <f t="shared" si="11"/>
        <v>5371.2</v>
      </c>
    </row>
    <row r="65" spans="1:11" ht="15.75" customHeight="1">
      <c r="A65" s="302">
        <v>2109</v>
      </c>
      <c r="B65" s="300"/>
      <c r="C65" s="302" t="s">
        <v>128</v>
      </c>
      <c r="D65" s="302"/>
      <c r="E65" s="305"/>
      <c r="F65" s="305"/>
      <c r="G65" s="305"/>
      <c r="H65" s="305"/>
      <c r="I65" s="304"/>
      <c r="J65" s="305"/>
    </row>
    <row r="66" spans="1:11" ht="15.75" customHeight="1">
      <c r="A66" s="302"/>
      <c r="B66" s="300">
        <v>210901</v>
      </c>
      <c r="C66" s="302"/>
      <c r="D66" s="302" t="s">
        <v>128</v>
      </c>
      <c r="E66" s="305">
        <v>132518104</v>
      </c>
      <c r="F66" s="305">
        <v>159408538</v>
      </c>
      <c r="G66" s="305">
        <v>99494</v>
      </c>
      <c r="H66" s="305"/>
      <c r="I66" s="304">
        <v>24000</v>
      </c>
      <c r="J66" s="305"/>
    </row>
    <row r="67" spans="1:11" ht="15.75" customHeight="1">
      <c r="A67" s="302"/>
      <c r="B67" s="300">
        <v>210902</v>
      </c>
      <c r="C67" s="302"/>
      <c r="D67" s="302" t="s">
        <v>129</v>
      </c>
      <c r="E67" s="304">
        <v>1902000</v>
      </c>
      <c r="F67" s="304">
        <v>111308338</v>
      </c>
      <c r="G67" s="304"/>
      <c r="H67" s="304"/>
      <c r="I67" s="304">
        <v>1960</v>
      </c>
      <c r="J67" s="305"/>
    </row>
    <row r="68" spans="1:11" ht="21" customHeight="1">
      <c r="A68" s="307" t="s">
        <v>130</v>
      </c>
      <c r="B68" s="308"/>
      <c r="C68" s="307"/>
      <c r="D68" s="307"/>
      <c r="E68" s="306">
        <f>+E67+E66</f>
        <v>134420104</v>
      </c>
      <c r="F68" s="306">
        <f t="shared" ref="F68:I68" si="12">+F67+F66</f>
        <v>270716876</v>
      </c>
      <c r="G68" s="306">
        <f t="shared" si="12"/>
        <v>99494</v>
      </c>
      <c r="H68" s="306">
        <f t="shared" si="12"/>
        <v>0</v>
      </c>
      <c r="I68" s="306">
        <f t="shared" si="12"/>
        <v>25960</v>
      </c>
      <c r="J68" s="306">
        <f>+J67+J66</f>
        <v>0</v>
      </c>
    </row>
    <row r="69" spans="1:11" ht="21" customHeight="1">
      <c r="A69" s="315" t="s">
        <v>131</v>
      </c>
      <c r="B69" s="316"/>
      <c r="C69" s="315"/>
      <c r="D69" s="315"/>
      <c r="E69" s="317">
        <f>+E68+E64+E55+E51+E45+E39+E31+E25+E18</f>
        <v>1032078971.98</v>
      </c>
      <c r="F69" s="317">
        <f>+F68+F64+F55+F51+F45+F39+F31+F25+F18</f>
        <v>1461549412.04</v>
      </c>
      <c r="G69" s="318">
        <f>+G68+G64+G55+G51+G45+G39+G31+G25+G18</f>
        <v>1206885.0999999999</v>
      </c>
      <c r="H69" s="318">
        <f>+H68+H64+H55+H51+H45+H39+H31+H25+H18</f>
        <v>646379.19999999995</v>
      </c>
      <c r="I69" s="318">
        <f>+I68+I64+I55+I51+I45+I39+I31+I25+I18</f>
        <v>1721072.8</v>
      </c>
      <c r="J69" s="317">
        <f>+F69-I69</f>
        <v>1459828339.24</v>
      </c>
      <c r="K69" s="103"/>
    </row>
    <row r="70" spans="1:11" ht="21" customHeight="1">
      <c r="A70" s="299">
        <v>80219</v>
      </c>
      <c r="B70" s="319" t="s">
        <v>79</v>
      </c>
      <c r="C70" s="301"/>
      <c r="D70" s="301"/>
      <c r="E70" s="305"/>
      <c r="F70" s="305"/>
      <c r="G70" s="305"/>
      <c r="H70" s="305"/>
      <c r="I70" s="304"/>
      <c r="J70" s="305"/>
    </row>
    <row r="71" spans="1:11" ht="21" customHeight="1">
      <c r="A71" s="302"/>
      <c r="B71" s="300">
        <v>210801</v>
      </c>
      <c r="C71" s="302"/>
      <c r="D71" s="302" t="s">
        <v>79</v>
      </c>
      <c r="E71" s="304">
        <v>0</v>
      </c>
      <c r="F71" s="304">
        <v>0</v>
      </c>
      <c r="G71" s="304">
        <v>0</v>
      </c>
      <c r="H71" s="305">
        <v>0</v>
      </c>
      <c r="I71" s="304">
        <v>0</v>
      </c>
      <c r="J71" s="305">
        <f>+I71-G71</f>
        <v>0</v>
      </c>
    </row>
    <row r="72" spans="1:11" ht="21" customHeight="1">
      <c r="A72" s="307" t="s">
        <v>132</v>
      </c>
      <c r="B72" s="308"/>
      <c r="C72" s="307"/>
      <c r="D72" s="307"/>
      <c r="E72" s="306">
        <f t="shared" ref="E72:G73" si="13">+E71</f>
        <v>0</v>
      </c>
      <c r="F72" s="306">
        <f t="shared" si="13"/>
        <v>0</v>
      </c>
      <c r="G72" s="306">
        <f t="shared" si="13"/>
        <v>0</v>
      </c>
      <c r="H72" s="306">
        <f t="shared" ref="H72:I73" si="14">+H71</f>
        <v>0</v>
      </c>
      <c r="I72" s="306">
        <f t="shared" si="14"/>
        <v>0</v>
      </c>
      <c r="J72" s="306">
        <f>+I72-G72</f>
        <v>0</v>
      </c>
    </row>
    <row r="73" spans="1:11" ht="21" customHeight="1">
      <c r="A73" s="315" t="s">
        <v>133</v>
      </c>
      <c r="B73" s="316"/>
      <c r="C73" s="315"/>
      <c r="D73" s="315"/>
      <c r="E73" s="318">
        <f t="shared" si="13"/>
        <v>0</v>
      </c>
      <c r="F73" s="318">
        <f t="shared" si="13"/>
        <v>0</v>
      </c>
      <c r="G73" s="318">
        <f t="shared" si="13"/>
        <v>0</v>
      </c>
      <c r="H73" s="318">
        <f>+H72</f>
        <v>0</v>
      </c>
      <c r="I73" s="318">
        <f t="shared" si="14"/>
        <v>0</v>
      </c>
      <c r="J73" s="317">
        <f>+I73-G73</f>
        <v>0</v>
      </c>
    </row>
    <row r="74" spans="1:11" ht="21" customHeight="1">
      <c r="A74" s="299">
        <v>80226</v>
      </c>
      <c r="B74" s="319" t="s">
        <v>186</v>
      </c>
      <c r="C74" s="301"/>
      <c r="D74" s="301"/>
      <c r="E74" s="305"/>
      <c r="F74" s="305"/>
      <c r="G74" s="305"/>
      <c r="H74" s="305"/>
      <c r="I74" s="304"/>
      <c r="J74" s="305"/>
    </row>
    <row r="75" spans="1:11" ht="21" customHeight="1">
      <c r="A75" s="302"/>
      <c r="B75" s="300">
        <v>210801</v>
      </c>
      <c r="C75" s="302"/>
      <c r="D75" s="302" t="s">
        <v>187</v>
      </c>
      <c r="E75" s="304">
        <v>0</v>
      </c>
      <c r="F75" s="304">
        <v>0</v>
      </c>
      <c r="G75" s="304">
        <v>0</v>
      </c>
      <c r="H75" s="304">
        <v>0</v>
      </c>
      <c r="I75" s="304">
        <v>0</v>
      </c>
      <c r="J75" s="305">
        <f>+I75-G75</f>
        <v>0</v>
      </c>
    </row>
    <row r="76" spans="1:11" ht="21" customHeight="1">
      <c r="A76" s="307" t="s">
        <v>191</v>
      </c>
      <c r="B76" s="308"/>
      <c r="C76" s="307"/>
      <c r="D76" s="307"/>
      <c r="E76" s="306">
        <f>+E75</f>
        <v>0</v>
      </c>
      <c r="F76" s="306">
        <f>+F75</f>
        <v>0</v>
      </c>
      <c r="G76" s="306">
        <f>+G75</f>
        <v>0</v>
      </c>
      <c r="H76" s="306">
        <f t="shared" ref="H76:I76" si="15">+H75</f>
        <v>0</v>
      </c>
      <c r="I76" s="306">
        <f t="shared" si="15"/>
        <v>0</v>
      </c>
      <c r="J76" s="306">
        <f>+I76-G76</f>
        <v>0</v>
      </c>
    </row>
    <row r="77" spans="1:11" ht="21" customHeight="1">
      <c r="A77" s="315" t="s">
        <v>192</v>
      </c>
      <c r="B77" s="316"/>
      <c r="C77" s="315"/>
      <c r="D77" s="315"/>
      <c r="E77" s="318">
        <f>+E76</f>
        <v>0</v>
      </c>
      <c r="F77" s="318">
        <f>+F76</f>
        <v>0</v>
      </c>
      <c r="G77" s="318">
        <f t="shared" ref="G77:I77" si="16">+G76</f>
        <v>0</v>
      </c>
      <c r="H77" s="318">
        <f t="shared" si="16"/>
        <v>0</v>
      </c>
      <c r="I77" s="318">
        <f t="shared" si="16"/>
        <v>0</v>
      </c>
      <c r="J77" s="317">
        <f>+I77-G77</f>
        <v>0</v>
      </c>
    </row>
    <row r="78" spans="1:11" ht="21" customHeight="1">
      <c r="A78" s="299">
        <v>80305</v>
      </c>
      <c r="B78" s="319" t="s">
        <v>193</v>
      </c>
      <c r="C78" s="301"/>
      <c r="D78" s="301"/>
      <c r="E78" s="305"/>
      <c r="F78" s="305"/>
      <c r="G78" s="305"/>
      <c r="H78" s="305"/>
      <c r="I78" s="304"/>
      <c r="J78" s="305"/>
    </row>
    <row r="79" spans="1:11" ht="21" customHeight="1">
      <c r="A79" s="302"/>
      <c r="B79" s="300">
        <v>210901</v>
      </c>
      <c r="C79" s="302"/>
      <c r="D79" s="302" t="s">
        <v>128</v>
      </c>
      <c r="E79" s="304">
        <v>132518.1</v>
      </c>
      <c r="F79" s="304">
        <v>100408.6</v>
      </c>
      <c r="G79" s="304">
        <v>71167.399999999994</v>
      </c>
      <c r="H79" s="304">
        <v>0</v>
      </c>
      <c r="I79" s="304">
        <v>117000</v>
      </c>
      <c r="J79" s="305">
        <f>SUM(I79-G79)</f>
        <v>45832.600000000006</v>
      </c>
    </row>
    <row r="80" spans="1:11" ht="21" customHeight="1">
      <c r="A80" s="307" t="s">
        <v>194</v>
      </c>
      <c r="B80" s="308"/>
      <c r="C80" s="307"/>
      <c r="D80" s="307"/>
      <c r="E80" s="306">
        <f>+E79</f>
        <v>132518.1</v>
      </c>
      <c r="F80" s="306">
        <f>+F79</f>
        <v>100408.6</v>
      </c>
      <c r="G80" s="306">
        <f t="shared" ref="G80:I80" si="17">+G79</f>
        <v>71167.399999999994</v>
      </c>
      <c r="H80" s="306">
        <f t="shared" si="17"/>
        <v>0</v>
      </c>
      <c r="I80" s="306">
        <f t="shared" si="17"/>
        <v>117000</v>
      </c>
      <c r="J80" s="306">
        <f>+I80-G80</f>
        <v>45832.600000000006</v>
      </c>
    </row>
    <row r="81" spans="1:11" ht="21" customHeight="1">
      <c r="A81" s="315">
        <v>80305</v>
      </c>
      <c r="B81" s="316" t="s">
        <v>193</v>
      </c>
      <c r="C81" s="315"/>
      <c r="D81" s="315"/>
      <c r="E81" s="318">
        <f>+E80</f>
        <v>132518.1</v>
      </c>
      <c r="F81" s="318">
        <f>+F80</f>
        <v>100408.6</v>
      </c>
      <c r="G81" s="318">
        <f>+G80</f>
        <v>71167.399999999994</v>
      </c>
      <c r="H81" s="318">
        <f t="shared" ref="H81:I81" si="18">+H80</f>
        <v>0</v>
      </c>
      <c r="I81" s="318">
        <f t="shared" si="18"/>
        <v>117000</v>
      </c>
      <c r="J81" s="317">
        <f>+I81-G81</f>
        <v>45832.600000000006</v>
      </c>
    </row>
    <row r="82" spans="1:11" ht="21" customHeight="1">
      <c r="A82" s="299">
        <v>80509</v>
      </c>
      <c r="B82" s="319" t="s">
        <v>183</v>
      </c>
      <c r="C82" s="301"/>
      <c r="D82" s="301"/>
      <c r="E82" s="305"/>
      <c r="F82" s="305"/>
      <c r="G82" s="305"/>
      <c r="H82" s="305"/>
      <c r="I82" s="304"/>
      <c r="J82" s="305"/>
    </row>
    <row r="83" spans="1:11" ht="21" customHeight="1">
      <c r="A83" s="302"/>
      <c r="B83" s="300">
        <v>213102</v>
      </c>
      <c r="C83" s="302"/>
      <c r="D83" s="302" t="s">
        <v>184</v>
      </c>
      <c r="E83" s="304">
        <v>0</v>
      </c>
      <c r="F83" s="304">
        <v>0</v>
      </c>
      <c r="G83" s="304">
        <v>0</v>
      </c>
      <c r="H83" s="304">
        <v>0</v>
      </c>
      <c r="I83" s="304">
        <v>0</v>
      </c>
      <c r="J83" s="305">
        <f>+I83-G83</f>
        <v>0</v>
      </c>
    </row>
    <row r="84" spans="1:11" ht="21" customHeight="1">
      <c r="A84" s="307" t="s">
        <v>189</v>
      </c>
      <c r="B84" s="308"/>
      <c r="C84" s="307"/>
      <c r="D84" s="307"/>
      <c r="E84" s="306">
        <f t="shared" ref="E84:G85" si="19">+E83</f>
        <v>0</v>
      </c>
      <c r="F84" s="306">
        <f t="shared" si="19"/>
        <v>0</v>
      </c>
      <c r="G84" s="306">
        <f t="shared" si="19"/>
        <v>0</v>
      </c>
      <c r="H84" s="306">
        <f t="shared" ref="H84:J84" si="20">+H83</f>
        <v>0</v>
      </c>
      <c r="I84" s="306">
        <f t="shared" si="20"/>
        <v>0</v>
      </c>
      <c r="J84" s="306">
        <f t="shared" si="20"/>
        <v>0</v>
      </c>
    </row>
    <row r="85" spans="1:11" ht="21" customHeight="1">
      <c r="A85" s="315" t="s">
        <v>190</v>
      </c>
      <c r="B85" s="316"/>
      <c r="C85" s="315"/>
      <c r="D85" s="315"/>
      <c r="E85" s="318">
        <f>+E84</f>
        <v>0</v>
      </c>
      <c r="F85" s="318">
        <f t="shared" si="19"/>
        <v>0</v>
      </c>
      <c r="G85" s="318">
        <f t="shared" si="19"/>
        <v>0</v>
      </c>
      <c r="H85" s="318">
        <f t="shared" ref="H85:I85" si="21">+H84</f>
        <v>0</v>
      </c>
      <c r="I85" s="318">
        <f t="shared" si="21"/>
        <v>0</v>
      </c>
      <c r="J85" s="317">
        <f>+F85-I85</f>
        <v>0</v>
      </c>
    </row>
    <row r="86" spans="1:11" ht="21" customHeight="1">
      <c r="A86" s="299">
        <v>80802</v>
      </c>
      <c r="B86" s="319"/>
      <c r="C86" s="301" t="s">
        <v>134</v>
      </c>
      <c r="D86" s="301"/>
      <c r="E86" s="305"/>
      <c r="F86" s="305"/>
      <c r="G86" s="305"/>
      <c r="H86" s="305"/>
      <c r="I86" s="305"/>
      <c r="J86" s="305"/>
    </row>
    <row r="87" spans="1:11" ht="21" customHeight="1">
      <c r="A87" s="302">
        <v>2132</v>
      </c>
      <c r="B87" s="300"/>
      <c r="C87" s="302" t="s">
        <v>135</v>
      </c>
      <c r="D87" s="302"/>
      <c r="E87" s="305"/>
      <c r="F87" s="305"/>
      <c r="G87" s="305"/>
      <c r="H87" s="305"/>
      <c r="I87" s="305"/>
      <c r="J87" s="305"/>
    </row>
    <row r="88" spans="1:11" ht="29.25" customHeight="1">
      <c r="A88" s="302"/>
      <c r="B88" s="300">
        <v>213204</v>
      </c>
      <c r="C88" s="302"/>
      <c r="D88" s="302" t="s">
        <v>712</v>
      </c>
      <c r="E88" s="305">
        <v>0</v>
      </c>
      <c r="F88" s="305">
        <v>0</v>
      </c>
      <c r="G88" s="305">
        <v>76380</v>
      </c>
      <c r="H88" s="305">
        <v>0</v>
      </c>
      <c r="I88" s="305">
        <v>0</v>
      </c>
      <c r="J88" s="305">
        <v>0</v>
      </c>
    </row>
    <row r="89" spans="1:11" ht="44.25" customHeight="1">
      <c r="A89" s="302"/>
      <c r="B89" s="300">
        <v>213207</v>
      </c>
      <c r="C89" s="302"/>
      <c r="D89" s="310" t="s">
        <v>137</v>
      </c>
      <c r="E89" s="305">
        <v>0</v>
      </c>
      <c r="F89" s="305">
        <v>57337000</v>
      </c>
      <c r="G89" s="305">
        <v>34348</v>
      </c>
      <c r="H89" s="305">
        <v>0</v>
      </c>
      <c r="I89" s="305">
        <v>0</v>
      </c>
      <c r="J89" s="305">
        <f>+I89-H89</f>
        <v>0</v>
      </c>
    </row>
    <row r="90" spans="1:11" ht="45" customHeight="1">
      <c r="A90" s="302"/>
      <c r="B90" s="300">
        <v>213208</v>
      </c>
      <c r="C90" s="302"/>
      <c r="D90" s="310" t="s">
        <v>417</v>
      </c>
      <c r="E90" s="305">
        <v>0</v>
      </c>
      <c r="F90" s="305">
        <v>0</v>
      </c>
      <c r="G90" s="305">
        <v>9539.5</v>
      </c>
      <c r="H90" s="305">
        <v>0</v>
      </c>
      <c r="I90" s="305">
        <v>0</v>
      </c>
      <c r="J90" s="305">
        <v>0</v>
      </c>
    </row>
    <row r="91" spans="1:11" ht="26.25" customHeight="1">
      <c r="A91" s="302"/>
      <c r="B91" s="300">
        <v>213209</v>
      </c>
      <c r="C91" s="302"/>
      <c r="D91" s="320" t="s">
        <v>138</v>
      </c>
      <c r="E91" s="305">
        <v>9381960</v>
      </c>
      <c r="F91" s="305">
        <v>13290545</v>
      </c>
      <c r="G91" s="305">
        <v>1173.8</v>
      </c>
      <c r="H91" s="305">
        <v>0</v>
      </c>
      <c r="I91" s="305">
        <v>15900</v>
      </c>
      <c r="J91" s="305">
        <f>+F91-I91</f>
        <v>13274645</v>
      </c>
    </row>
    <row r="92" spans="1:11" ht="21" customHeight="1">
      <c r="A92" s="307" t="s">
        <v>139</v>
      </c>
      <c r="B92" s="308"/>
      <c r="C92" s="307"/>
      <c r="D92" s="307"/>
      <c r="E92" s="306">
        <f>+E89+E88+E91+E90</f>
        <v>9381960</v>
      </c>
      <c r="F92" s="306">
        <f t="shared" ref="F92:J92" si="22">+F89+F88+F91+F90</f>
        <v>70627545</v>
      </c>
      <c r="G92" s="306">
        <f t="shared" si="22"/>
        <v>121441.3</v>
      </c>
      <c r="H92" s="306">
        <f t="shared" si="22"/>
        <v>0</v>
      </c>
      <c r="I92" s="306">
        <f t="shared" si="22"/>
        <v>15900</v>
      </c>
      <c r="J92" s="306">
        <f t="shared" si="22"/>
        <v>13274645</v>
      </c>
    </row>
    <row r="93" spans="1:11" ht="21" customHeight="1">
      <c r="A93" s="315" t="s">
        <v>140</v>
      </c>
      <c r="B93" s="316"/>
      <c r="C93" s="315"/>
      <c r="D93" s="315"/>
      <c r="E93" s="317">
        <f>+E92</f>
        <v>9381960</v>
      </c>
      <c r="F93" s="317">
        <f>+F92</f>
        <v>70627545</v>
      </c>
      <c r="G93" s="317">
        <f t="shared" ref="G93:H93" si="23">+G92</f>
        <v>121441.3</v>
      </c>
      <c r="H93" s="317">
        <f t="shared" si="23"/>
        <v>0</v>
      </c>
      <c r="I93" s="317">
        <f>+I92</f>
        <v>15900</v>
      </c>
      <c r="J93" s="317">
        <f>+J92</f>
        <v>13274645</v>
      </c>
      <c r="K93" s="100" t="s">
        <v>177</v>
      </c>
    </row>
    <row r="94" spans="1:11" ht="21" customHeight="1">
      <c r="A94" s="299">
        <v>82101</v>
      </c>
      <c r="B94" s="319" t="s">
        <v>80</v>
      </c>
      <c r="C94" s="301"/>
      <c r="D94" s="301"/>
      <c r="E94" s="305"/>
      <c r="F94" s="305"/>
      <c r="G94" s="305"/>
      <c r="H94" s="305"/>
      <c r="I94" s="305"/>
      <c r="J94" s="305"/>
    </row>
    <row r="95" spans="1:11" ht="21" customHeight="1">
      <c r="A95" s="302">
        <v>2108</v>
      </c>
      <c r="B95" s="300"/>
      <c r="C95" s="302" t="s">
        <v>95</v>
      </c>
      <c r="D95" s="302"/>
      <c r="E95" s="305"/>
      <c r="F95" s="305"/>
      <c r="G95" s="305"/>
      <c r="H95" s="305"/>
      <c r="I95" s="305"/>
      <c r="J95" s="305"/>
    </row>
    <row r="96" spans="1:11" ht="21" customHeight="1">
      <c r="A96" s="302"/>
      <c r="B96" s="300">
        <v>210105</v>
      </c>
      <c r="C96" s="302" t="s">
        <v>141</v>
      </c>
      <c r="D96" s="302"/>
      <c r="E96" s="304"/>
      <c r="F96" s="304"/>
      <c r="G96" s="304"/>
      <c r="H96" s="305"/>
      <c r="I96" s="305"/>
      <c r="J96" s="305">
        <f>+I96-G96</f>
        <v>0</v>
      </c>
    </row>
    <row r="97" spans="1:10" ht="21" customHeight="1">
      <c r="A97" s="661" t="s">
        <v>98</v>
      </c>
      <c r="B97" s="661"/>
      <c r="C97" s="661"/>
      <c r="D97" s="661"/>
      <c r="E97" s="306">
        <f>+E96</f>
        <v>0</v>
      </c>
      <c r="F97" s="306">
        <f>+F96</f>
        <v>0</v>
      </c>
      <c r="G97" s="306">
        <f>+G96</f>
        <v>0</v>
      </c>
      <c r="H97" s="306">
        <f t="shared" ref="H97:J97" si="24">+H95+H96</f>
        <v>0</v>
      </c>
      <c r="I97" s="306">
        <f t="shared" si="24"/>
        <v>0</v>
      </c>
      <c r="J97" s="306">
        <f t="shared" si="24"/>
        <v>0</v>
      </c>
    </row>
    <row r="98" spans="1:10" ht="21" customHeight="1">
      <c r="A98" s="302">
        <v>2102</v>
      </c>
      <c r="B98" s="300"/>
      <c r="C98" s="302" t="s">
        <v>99</v>
      </c>
      <c r="D98" s="302"/>
      <c r="E98" s="305"/>
      <c r="F98" s="305"/>
      <c r="G98" s="305"/>
      <c r="H98" s="305"/>
      <c r="I98" s="305"/>
      <c r="J98" s="305"/>
    </row>
    <row r="99" spans="1:10" ht="21" customHeight="1">
      <c r="A99" s="302"/>
      <c r="B99" s="300">
        <v>210201</v>
      </c>
      <c r="C99" s="662" t="s">
        <v>370</v>
      </c>
      <c r="D99" s="663"/>
      <c r="E99" s="304"/>
      <c r="F99" s="304"/>
      <c r="G99" s="304"/>
      <c r="H99" s="305"/>
      <c r="I99" s="305"/>
      <c r="J99" s="305">
        <f>+I99-G99</f>
        <v>0</v>
      </c>
    </row>
    <row r="100" spans="1:10" ht="21" customHeight="1">
      <c r="A100" s="302"/>
      <c r="B100" s="300">
        <v>210202</v>
      </c>
      <c r="C100" s="664" t="s">
        <v>371</v>
      </c>
      <c r="D100" s="665"/>
      <c r="E100" s="304"/>
      <c r="F100" s="304"/>
      <c r="G100" s="304"/>
      <c r="H100" s="305"/>
      <c r="I100" s="305"/>
      <c r="J100" s="305"/>
    </row>
    <row r="101" spans="1:10" ht="21" customHeight="1">
      <c r="A101" s="302"/>
      <c r="B101" s="300">
        <v>210203</v>
      </c>
      <c r="C101" s="664" t="s">
        <v>374</v>
      </c>
      <c r="D101" s="665" t="e">
        <f>'[1]НМ-09'!B100</f>
        <v>#REF!</v>
      </c>
      <c r="E101" s="304"/>
      <c r="F101" s="304"/>
      <c r="G101" s="304"/>
      <c r="H101" s="305"/>
      <c r="I101" s="305"/>
      <c r="J101" s="305"/>
    </row>
    <row r="102" spans="1:10" ht="21" customHeight="1">
      <c r="A102" s="302"/>
      <c r="B102" s="300">
        <v>210204</v>
      </c>
      <c r="C102" s="664" t="s">
        <v>372</v>
      </c>
      <c r="D102" s="665" t="e">
        <f>'[1]НМ-09'!B101</f>
        <v>#REF!</v>
      </c>
      <c r="E102" s="304"/>
      <c r="F102" s="304"/>
      <c r="G102" s="304"/>
      <c r="H102" s="305"/>
      <c r="I102" s="305"/>
      <c r="J102" s="305"/>
    </row>
    <row r="103" spans="1:10" ht="21" customHeight="1">
      <c r="A103" s="302"/>
      <c r="B103" s="300">
        <v>210205</v>
      </c>
      <c r="C103" s="664" t="s">
        <v>373</v>
      </c>
      <c r="D103" s="665" t="e">
        <f>'[1]НМ-09'!B102</f>
        <v>#REF!</v>
      </c>
      <c r="E103" s="304"/>
      <c r="F103" s="304"/>
      <c r="G103" s="304"/>
      <c r="H103" s="305"/>
      <c r="I103" s="305"/>
      <c r="J103" s="305"/>
    </row>
    <row r="104" spans="1:10" ht="21" customHeight="1">
      <c r="A104" s="661" t="s">
        <v>101</v>
      </c>
      <c r="B104" s="661"/>
      <c r="C104" s="661"/>
      <c r="D104" s="661"/>
      <c r="E104" s="306">
        <f>+E99</f>
        <v>0</v>
      </c>
      <c r="F104" s="306">
        <f>+F99</f>
        <v>0</v>
      </c>
      <c r="G104" s="306">
        <f>+G99</f>
        <v>0</v>
      </c>
      <c r="H104" s="306">
        <f>+H98+H99</f>
        <v>0</v>
      </c>
      <c r="I104" s="306">
        <f>+I98+I99</f>
        <v>0</v>
      </c>
      <c r="J104" s="306">
        <f>+I104-G104</f>
        <v>0</v>
      </c>
    </row>
    <row r="105" spans="1:10" ht="21" customHeight="1">
      <c r="A105" s="302">
        <v>2104</v>
      </c>
      <c r="B105" s="300"/>
      <c r="C105" s="302" t="s">
        <v>142</v>
      </c>
      <c r="D105" s="302"/>
      <c r="E105" s="305"/>
      <c r="F105" s="305"/>
      <c r="G105" s="305"/>
      <c r="H105" s="305"/>
      <c r="I105" s="305"/>
      <c r="J105" s="305"/>
    </row>
    <row r="106" spans="1:10" ht="21" customHeight="1">
      <c r="A106" s="302"/>
      <c r="B106" s="300">
        <v>210406</v>
      </c>
      <c r="C106" s="658" t="s">
        <v>174</v>
      </c>
      <c r="D106" s="658"/>
      <c r="E106" s="304"/>
      <c r="F106" s="304"/>
      <c r="G106" s="304"/>
      <c r="H106" s="305"/>
      <c r="I106" s="305"/>
      <c r="J106" s="305">
        <f>+I106-G106</f>
        <v>0</v>
      </c>
    </row>
    <row r="107" spans="1:10" ht="21" customHeight="1">
      <c r="A107" s="307" t="s">
        <v>113</v>
      </c>
      <c r="B107" s="308"/>
      <c r="C107" s="307"/>
      <c r="D107" s="307"/>
      <c r="E107" s="306">
        <f>+E106</f>
        <v>0</v>
      </c>
      <c r="F107" s="306">
        <f t="shared" ref="F107:I107" si="25">+F106</f>
        <v>0</v>
      </c>
      <c r="G107" s="306">
        <f t="shared" si="25"/>
        <v>0</v>
      </c>
      <c r="H107" s="306">
        <f t="shared" si="25"/>
        <v>0</v>
      </c>
      <c r="I107" s="306">
        <f t="shared" si="25"/>
        <v>0</v>
      </c>
      <c r="J107" s="306">
        <f>+I107-G107</f>
        <v>0</v>
      </c>
    </row>
    <row r="108" spans="1:10" ht="21" customHeight="1">
      <c r="A108" s="302">
        <v>2105</v>
      </c>
      <c r="B108" s="300"/>
      <c r="C108" s="302" t="s">
        <v>77</v>
      </c>
      <c r="D108" s="302"/>
      <c r="E108" s="305"/>
      <c r="F108" s="305"/>
      <c r="G108" s="305"/>
      <c r="H108" s="305"/>
      <c r="I108" s="305"/>
      <c r="J108" s="305"/>
    </row>
    <row r="109" spans="1:10" ht="21" customHeight="1">
      <c r="A109" s="302"/>
      <c r="B109" s="300">
        <v>210503</v>
      </c>
      <c r="C109" s="302" t="s">
        <v>143</v>
      </c>
      <c r="D109" s="302"/>
      <c r="E109" s="304"/>
      <c r="F109" s="304"/>
      <c r="G109" s="304">
        <v>0</v>
      </c>
      <c r="H109" s="305">
        <v>0</v>
      </c>
      <c r="I109" s="305">
        <v>0</v>
      </c>
      <c r="J109" s="305">
        <v>0</v>
      </c>
    </row>
    <row r="110" spans="1:10" ht="21" customHeight="1">
      <c r="A110" s="307" t="s">
        <v>116</v>
      </c>
      <c r="B110" s="308"/>
      <c r="C110" s="307"/>
      <c r="D110" s="307"/>
      <c r="E110" s="306">
        <f>+E109</f>
        <v>0</v>
      </c>
      <c r="F110" s="306">
        <f>+F109</f>
        <v>0</v>
      </c>
      <c r="G110" s="306">
        <f>+G109</f>
        <v>0</v>
      </c>
      <c r="H110" s="306">
        <f t="shared" ref="H110:I110" si="26">+H109</f>
        <v>0</v>
      </c>
      <c r="I110" s="306">
        <f t="shared" si="26"/>
        <v>0</v>
      </c>
      <c r="J110" s="306">
        <v>0</v>
      </c>
    </row>
    <row r="111" spans="1:10" ht="21" customHeight="1">
      <c r="A111" s="302">
        <v>2106</v>
      </c>
      <c r="B111" s="300"/>
      <c r="C111" s="302" t="s">
        <v>77</v>
      </c>
      <c r="D111" s="302"/>
      <c r="E111" s="305"/>
      <c r="F111" s="305"/>
      <c r="G111" s="305"/>
      <c r="H111" s="305"/>
      <c r="I111" s="305"/>
      <c r="J111" s="305"/>
    </row>
    <row r="112" spans="1:10" ht="21" customHeight="1">
      <c r="A112" s="302"/>
      <c r="B112" s="300">
        <v>210601</v>
      </c>
      <c r="C112" s="302" t="s">
        <v>188</v>
      </c>
      <c r="D112" s="302"/>
      <c r="E112" s="304">
        <v>0</v>
      </c>
      <c r="F112" s="304">
        <v>0</v>
      </c>
      <c r="G112" s="304"/>
      <c r="H112" s="305"/>
      <c r="I112" s="305"/>
      <c r="J112" s="305">
        <f>+I112-G112</f>
        <v>0</v>
      </c>
    </row>
    <row r="113" spans="1:10" ht="21" customHeight="1">
      <c r="A113" s="307" t="s">
        <v>115</v>
      </c>
      <c r="B113" s="308"/>
      <c r="C113" s="307"/>
      <c r="D113" s="307"/>
      <c r="E113" s="306">
        <f>+E112</f>
        <v>0</v>
      </c>
      <c r="F113" s="306">
        <f>+F112</f>
        <v>0</v>
      </c>
      <c r="G113" s="306">
        <f>+G112</f>
        <v>0</v>
      </c>
      <c r="H113" s="306">
        <f t="shared" ref="H113:I113" si="27">+H112</f>
        <v>0</v>
      </c>
      <c r="I113" s="306">
        <f t="shared" si="27"/>
        <v>0</v>
      </c>
      <c r="J113" s="306">
        <f>+I113-G113</f>
        <v>0</v>
      </c>
    </row>
    <row r="114" spans="1:10" ht="21" customHeight="1">
      <c r="A114" s="302">
        <v>2108</v>
      </c>
      <c r="B114" s="300"/>
      <c r="C114" s="302" t="s">
        <v>144</v>
      </c>
      <c r="D114" s="302"/>
      <c r="E114" s="305"/>
      <c r="F114" s="305"/>
      <c r="G114" s="305"/>
      <c r="H114" s="305"/>
      <c r="I114" s="305"/>
      <c r="J114" s="305"/>
    </row>
    <row r="115" spans="1:10" ht="21" customHeight="1">
      <c r="A115" s="302"/>
      <c r="B115" s="300">
        <v>210801</v>
      </c>
      <c r="C115" s="302" t="s">
        <v>145</v>
      </c>
      <c r="D115" s="302"/>
      <c r="E115" s="305"/>
      <c r="F115" s="305"/>
      <c r="G115" s="305"/>
      <c r="H115" s="305"/>
      <c r="I115" s="305"/>
      <c r="J115" s="305">
        <f>+I115-G115</f>
        <v>0</v>
      </c>
    </row>
    <row r="116" spans="1:10" ht="21" customHeight="1">
      <c r="A116" s="307" t="s">
        <v>127</v>
      </c>
      <c r="B116" s="308"/>
      <c r="C116" s="307"/>
      <c r="D116" s="307"/>
      <c r="E116" s="306">
        <f>+E115</f>
        <v>0</v>
      </c>
      <c r="F116" s="306">
        <f>+F115</f>
        <v>0</v>
      </c>
      <c r="G116" s="306">
        <f>+G115</f>
        <v>0</v>
      </c>
      <c r="H116" s="306">
        <f>+H115</f>
        <v>0</v>
      </c>
      <c r="I116" s="306">
        <f>+I115</f>
        <v>0</v>
      </c>
      <c r="J116" s="306">
        <f>+I116-G116</f>
        <v>0</v>
      </c>
    </row>
    <row r="117" spans="1:10" ht="21" customHeight="1">
      <c r="A117" s="315" t="s">
        <v>146</v>
      </c>
      <c r="B117" s="316"/>
      <c r="C117" s="315"/>
      <c r="D117" s="315"/>
      <c r="E117" s="317">
        <f>+E116+E110+E107+E104+E97</f>
        <v>0</v>
      </c>
      <c r="F117" s="317">
        <f>+F116+F110+F107+F104+F97</f>
        <v>0</v>
      </c>
      <c r="G117" s="317">
        <f>+G116+G110+G107+G104+G97+G113</f>
        <v>0</v>
      </c>
      <c r="H117" s="317">
        <f>+H116+H110+H107+H104+H97+H113</f>
        <v>0</v>
      </c>
      <c r="I117" s="317">
        <f>+I116+I110+I107+I104+I97+I113</f>
        <v>0</v>
      </c>
      <c r="J117" s="317">
        <f>+I117-G117</f>
        <v>0</v>
      </c>
    </row>
    <row r="118" spans="1:10" ht="21" customHeight="1">
      <c r="A118" s="299">
        <v>82102</v>
      </c>
      <c r="B118" s="321"/>
      <c r="C118" s="299" t="s">
        <v>81</v>
      </c>
      <c r="D118" s="299"/>
      <c r="E118" s="305"/>
      <c r="F118" s="305"/>
      <c r="G118" s="305"/>
      <c r="H118" s="305"/>
      <c r="I118" s="305"/>
      <c r="J118" s="305"/>
    </row>
    <row r="119" spans="1:10" ht="21" customHeight="1">
      <c r="A119" s="302">
        <v>2108</v>
      </c>
      <c r="B119" s="300"/>
      <c r="C119" s="302" t="s">
        <v>144</v>
      </c>
      <c r="D119" s="302"/>
      <c r="E119" s="305"/>
      <c r="F119" s="305"/>
      <c r="G119" s="305"/>
      <c r="H119" s="305"/>
      <c r="I119" s="305"/>
      <c r="J119" s="305"/>
    </row>
    <row r="120" spans="1:10" ht="21" customHeight="1">
      <c r="A120" s="302"/>
      <c r="B120" s="300">
        <v>210801</v>
      </c>
      <c r="C120" s="302" t="s">
        <v>147</v>
      </c>
      <c r="D120" s="302"/>
      <c r="E120" s="305"/>
      <c r="F120" s="305"/>
      <c r="G120" s="305"/>
      <c r="H120" s="305"/>
      <c r="I120" s="305"/>
      <c r="J120" s="305">
        <f>+I120-G120</f>
        <v>0</v>
      </c>
    </row>
    <row r="121" spans="1:10" ht="21" customHeight="1">
      <c r="A121" s="307" t="s">
        <v>148</v>
      </c>
      <c r="B121" s="308"/>
      <c r="C121" s="307"/>
      <c r="D121" s="307"/>
      <c r="E121" s="306">
        <f>+E120</f>
        <v>0</v>
      </c>
      <c r="F121" s="306">
        <f t="shared" ref="F121:J121" si="28">+F120</f>
        <v>0</v>
      </c>
      <c r="G121" s="306">
        <f t="shared" si="28"/>
        <v>0</v>
      </c>
      <c r="H121" s="306">
        <f t="shared" si="28"/>
        <v>0</v>
      </c>
      <c r="I121" s="306">
        <f t="shared" si="28"/>
        <v>0</v>
      </c>
      <c r="J121" s="306">
        <f t="shared" si="28"/>
        <v>0</v>
      </c>
    </row>
    <row r="122" spans="1:10" ht="16.5" customHeight="1">
      <c r="A122" s="315" t="s">
        <v>149</v>
      </c>
      <c r="B122" s="316"/>
      <c r="C122" s="315"/>
      <c r="D122" s="315"/>
      <c r="E122" s="317">
        <f>+E121</f>
        <v>0</v>
      </c>
      <c r="F122" s="317">
        <f>+F121</f>
        <v>0</v>
      </c>
      <c r="G122" s="317">
        <f>+G121</f>
        <v>0</v>
      </c>
      <c r="H122" s="317">
        <f>+H121</f>
        <v>0</v>
      </c>
      <c r="I122" s="317">
        <f t="shared" ref="I122" si="29">+I121</f>
        <v>0</v>
      </c>
      <c r="J122" s="317">
        <f>+I122-G122</f>
        <v>0</v>
      </c>
    </row>
    <row r="123" spans="1:10" ht="21" customHeight="1">
      <c r="A123" s="299">
        <v>82103</v>
      </c>
      <c r="B123" s="321"/>
      <c r="C123" s="299" t="s">
        <v>244</v>
      </c>
      <c r="D123" s="299"/>
      <c r="E123" s="305"/>
      <c r="F123" s="305"/>
      <c r="G123" s="305"/>
      <c r="H123" s="305"/>
      <c r="I123" s="305"/>
      <c r="J123" s="305"/>
    </row>
    <row r="124" spans="1:10" ht="21" customHeight="1">
      <c r="A124" s="302">
        <v>2132</v>
      </c>
      <c r="B124" s="300"/>
      <c r="C124" s="302" t="s">
        <v>135</v>
      </c>
      <c r="D124" s="302"/>
      <c r="E124" s="305"/>
      <c r="F124" s="305"/>
      <c r="G124" s="305"/>
      <c r="H124" s="305"/>
      <c r="I124" s="305"/>
      <c r="J124" s="305"/>
    </row>
    <row r="125" spans="1:10" ht="21" customHeight="1">
      <c r="A125" s="302"/>
      <c r="B125" s="300">
        <v>213205</v>
      </c>
      <c r="C125" s="302" t="s">
        <v>246</v>
      </c>
      <c r="D125" s="302"/>
      <c r="E125" s="305"/>
      <c r="F125" s="305"/>
      <c r="G125" s="305"/>
      <c r="H125" s="305"/>
      <c r="I125" s="305"/>
      <c r="J125" s="305">
        <f>+I125-G125</f>
        <v>0</v>
      </c>
    </row>
    <row r="126" spans="1:10" ht="21" customHeight="1">
      <c r="A126" s="307" t="s">
        <v>148</v>
      </c>
      <c r="B126" s="308"/>
      <c r="C126" s="307"/>
      <c r="D126" s="307"/>
      <c r="E126" s="306"/>
      <c r="F126" s="306">
        <f>+F125</f>
        <v>0</v>
      </c>
      <c r="G126" s="306">
        <f>+G125</f>
        <v>0</v>
      </c>
      <c r="H126" s="306">
        <f t="shared" ref="H126" si="30">+H125</f>
        <v>0</v>
      </c>
      <c r="I126" s="306">
        <f>+I125</f>
        <v>0</v>
      </c>
      <c r="J126" s="306">
        <f>+I126-G126</f>
        <v>0</v>
      </c>
    </row>
    <row r="127" spans="1:10" ht="16.5" customHeight="1">
      <c r="A127" s="315" t="s">
        <v>245</v>
      </c>
      <c r="B127" s="316"/>
      <c r="C127" s="315"/>
      <c r="D127" s="315"/>
      <c r="E127" s="317">
        <f>+E126</f>
        <v>0</v>
      </c>
      <c r="F127" s="317">
        <f>+F126</f>
        <v>0</v>
      </c>
      <c r="G127" s="317">
        <f t="shared" ref="G127:I127" si="31">+G126</f>
        <v>0</v>
      </c>
      <c r="H127" s="317">
        <f t="shared" si="31"/>
        <v>0</v>
      </c>
      <c r="I127" s="317">
        <f t="shared" si="31"/>
        <v>0</v>
      </c>
      <c r="J127" s="317">
        <f>+I127-G127</f>
        <v>0</v>
      </c>
    </row>
    <row r="128" spans="1:10" ht="21" customHeight="1">
      <c r="A128" s="299">
        <v>82104</v>
      </c>
      <c r="B128" s="321"/>
      <c r="C128" s="299" t="s">
        <v>185</v>
      </c>
      <c r="D128" s="299"/>
      <c r="E128" s="305"/>
      <c r="F128" s="305"/>
      <c r="G128" s="305"/>
      <c r="H128" s="305"/>
      <c r="I128" s="305"/>
      <c r="J128" s="305"/>
    </row>
    <row r="129" spans="1:10" ht="21" customHeight="1">
      <c r="A129" s="302">
        <v>2108</v>
      </c>
      <c r="B129" s="300"/>
      <c r="C129" s="302" t="s">
        <v>144</v>
      </c>
      <c r="D129" s="302"/>
      <c r="E129" s="305"/>
      <c r="F129" s="305"/>
      <c r="G129" s="305"/>
      <c r="H129" s="305"/>
      <c r="I129" s="305"/>
      <c r="J129" s="305"/>
    </row>
    <row r="130" spans="1:10" ht="21" customHeight="1">
      <c r="A130" s="302"/>
      <c r="B130" s="300">
        <v>210801</v>
      </c>
      <c r="C130" s="302" t="s">
        <v>147</v>
      </c>
      <c r="D130" s="302"/>
      <c r="E130" s="305"/>
      <c r="F130" s="305"/>
      <c r="G130" s="305"/>
      <c r="H130" s="305"/>
      <c r="I130" s="305"/>
      <c r="J130" s="305">
        <f>+I130-G130</f>
        <v>0</v>
      </c>
    </row>
    <row r="131" spans="1:10" ht="21" customHeight="1">
      <c r="A131" s="307" t="s">
        <v>148</v>
      </c>
      <c r="B131" s="308"/>
      <c r="C131" s="307"/>
      <c r="D131" s="307"/>
      <c r="E131" s="306"/>
      <c r="F131" s="306">
        <f>+F130</f>
        <v>0</v>
      </c>
      <c r="G131" s="306">
        <f>+G130</f>
        <v>0</v>
      </c>
      <c r="H131" s="306">
        <f t="shared" ref="H131" si="32">+H130</f>
        <v>0</v>
      </c>
      <c r="I131" s="306">
        <f>+I130</f>
        <v>0</v>
      </c>
      <c r="J131" s="306">
        <f>+I131-G131</f>
        <v>0</v>
      </c>
    </row>
    <row r="132" spans="1:10" ht="16.5" customHeight="1">
      <c r="A132" s="315" t="s">
        <v>200</v>
      </c>
      <c r="B132" s="316"/>
      <c r="C132" s="315"/>
      <c r="D132" s="315"/>
      <c r="E132" s="317">
        <f>+E131</f>
        <v>0</v>
      </c>
      <c r="F132" s="317">
        <f>+F131</f>
        <v>0</v>
      </c>
      <c r="G132" s="317">
        <f t="shared" ref="G132:I132" si="33">+G131</f>
        <v>0</v>
      </c>
      <c r="H132" s="317">
        <f t="shared" si="33"/>
        <v>0</v>
      </c>
      <c r="I132" s="317">
        <f t="shared" si="33"/>
        <v>0</v>
      </c>
      <c r="J132" s="317">
        <f>+I132-G132</f>
        <v>0</v>
      </c>
    </row>
    <row r="133" spans="1:10" ht="21" customHeight="1">
      <c r="A133" s="299">
        <v>82105</v>
      </c>
      <c r="B133" s="321"/>
      <c r="C133" s="299" t="s">
        <v>247</v>
      </c>
      <c r="D133" s="299"/>
      <c r="E133" s="305"/>
      <c r="F133" s="305"/>
      <c r="G133" s="305"/>
      <c r="H133" s="305"/>
      <c r="I133" s="305"/>
      <c r="J133" s="305"/>
    </row>
    <row r="134" spans="1:10" ht="21" customHeight="1">
      <c r="A134" s="302">
        <v>2132</v>
      </c>
      <c r="B134" s="300"/>
      <c r="C134" s="302" t="s">
        <v>135</v>
      </c>
      <c r="D134" s="302"/>
      <c r="E134" s="305"/>
      <c r="F134" s="305"/>
      <c r="G134" s="305"/>
      <c r="H134" s="305"/>
      <c r="I134" s="305"/>
      <c r="J134" s="305"/>
    </row>
    <row r="135" spans="1:10" ht="21" customHeight="1">
      <c r="A135" s="302"/>
      <c r="B135" s="300">
        <v>213205</v>
      </c>
      <c r="C135" s="302" t="s">
        <v>246</v>
      </c>
      <c r="D135" s="302"/>
      <c r="E135" s="305"/>
      <c r="F135" s="305"/>
      <c r="G135" s="305"/>
      <c r="H135" s="305"/>
      <c r="I135" s="305"/>
      <c r="J135" s="305">
        <f>+I135-G135</f>
        <v>0</v>
      </c>
    </row>
    <row r="136" spans="1:10" ht="21" customHeight="1">
      <c r="A136" s="307" t="s">
        <v>148</v>
      </c>
      <c r="B136" s="308"/>
      <c r="C136" s="307"/>
      <c r="D136" s="307"/>
      <c r="E136" s="306"/>
      <c r="F136" s="306">
        <f>+F135</f>
        <v>0</v>
      </c>
      <c r="G136" s="306">
        <f>+G135</f>
        <v>0</v>
      </c>
      <c r="H136" s="306">
        <f t="shared" ref="H136" si="34">+H135</f>
        <v>0</v>
      </c>
      <c r="I136" s="306">
        <f>+I135</f>
        <v>0</v>
      </c>
      <c r="J136" s="306">
        <f>+I136-G136</f>
        <v>0</v>
      </c>
    </row>
    <row r="137" spans="1:10" ht="16.5" customHeight="1">
      <c r="A137" s="315" t="s">
        <v>200</v>
      </c>
      <c r="B137" s="316"/>
      <c r="C137" s="315"/>
      <c r="D137" s="315"/>
      <c r="E137" s="317">
        <f>+E136</f>
        <v>0</v>
      </c>
      <c r="F137" s="317">
        <f>+F136</f>
        <v>0</v>
      </c>
      <c r="G137" s="317">
        <f t="shared" ref="G137:I137" si="35">+G136</f>
        <v>0</v>
      </c>
      <c r="H137" s="317">
        <f t="shared" si="35"/>
        <v>0</v>
      </c>
      <c r="I137" s="317">
        <f t="shared" si="35"/>
        <v>0</v>
      </c>
      <c r="J137" s="317">
        <f>+I137-G137</f>
        <v>0</v>
      </c>
    </row>
    <row r="138" spans="1:10" ht="21" customHeight="1">
      <c r="A138" s="299">
        <v>82106</v>
      </c>
      <c r="B138" s="321"/>
      <c r="C138" s="299" t="s">
        <v>248</v>
      </c>
      <c r="D138" s="299"/>
      <c r="E138" s="305"/>
      <c r="F138" s="305"/>
      <c r="G138" s="305"/>
      <c r="H138" s="305"/>
      <c r="I138" s="305"/>
      <c r="J138" s="305"/>
    </row>
    <row r="139" spans="1:10" ht="21" customHeight="1">
      <c r="A139" s="302">
        <v>2109</v>
      </c>
      <c r="B139" s="300"/>
      <c r="C139" s="302" t="s">
        <v>128</v>
      </c>
      <c r="D139" s="302"/>
      <c r="E139" s="305"/>
      <c r="F139" s="305"/>
      <c r="G139" s="305"/>
      <c r="H139" s="305"/>
      <c r="I139" s="305"/>
      <c r="J139" s="305"/>
    </row>
    <row r="140" spans="1:10" ht="21" customHeight="1">
      <c r="A140" s="302"/>
      <c r="B140" s="300">
        <v>210901</v>
      </c>
      <c r="C140" s="302"/>
      <c r="D140" s="302" t="s">
        <v>128</v>
      </c>
      <c r="E140" s="305"/>
      <c r="F140" s="305">
        <v>59000</v>
      </c>
      <c r="G140" s="305">
        <v>25383.599999999999</v>
      </c>
      <c r="H140" s="305"/>
      <c r="I140" s="305">
        <v>123000</v>
      </c>
      <c r="J140" s="305">
        <f>SUM(I140-G140)</f>
        <v>97616.4</v>
      </c>
    </row>
    <row r="141" spans="1:10" ht="21" customHeight="1">
      <c r="A141" s="307" t="s">
        <v>148</v>
      </c>
      <c r="B141" s="308"/>
      <c r="C141" s="307"/>
      <c r="D141" s="307"/>
      <c r="E141" s="306"/>
      <c r="F141" s="306">
        <f>+F140</f>
        <v>59000</v>
      </c>
      <c r="G141" s="306">
        <f>+G140</f>
        <v>25383.599999999999</v>
      </c>
      <c r="H141" s="306">
        <f t="shared" ref="H141" si="36">+H140</f>
        <v>0</v>
      </c>
      <c r="I141" s="306">
        <f>+I140</f>
        <v>123000</v>
      </c>
      <c r="J141" s="306">
        <f>+I141-G141</f>
        <v>97616.4</v>
      </c>
    </row>
    <row r="142" spans="1:10" ht="16.5" customHeight="1">
      <c r="A142" s="315" t="s">
        <v>200</v>
      </c>
      <c r="B142" s="316"/>
      <c r="C142" s="315"/>
      <c r="D142" s="315"/>
      <c r="E142" s="317">
        <f>+E141</f>
        <v>0</v>
      </c>
      <c r="F142" s="317">
        <f>+F141</f>
        <v>59000</v>
      </c>
      <c r="G142" s="317">
        <f t="shared" ref="G142:I142" si="37">+G141</f>
        <v>25383.599999999999</v>
      </c>
      <c r="H142" s="317">
        <f t="shared" si="37"/>
        <v>0</v>
      </c>
      <c r="I142" s="317">
        <f t="shared" si="37"/>
        <v>123000</v>
      </c>
      <c r="J142" s="317">
        <f>+I142-G142</f>
        <v>97616.4</v>
      </c>
    </row>
    <row r="143" spans="1:10" ht="21" customHeight="1">
      <c r="A143" s="404">
        <v>82514</v>
      </c>
      <c r="B143" s="405" t="s">
        <v>423</v>
      </c>
      <c r="C143" s="315"/>
      <c r="D143" s="315"/>
      <c r="E143" s="318">
        <f>+E142</f>
        <v>0</v>
      </c>
      <c r="F143" s="318">
        <f>+F142</f>
        <v>59000</v>
      </c>
      <c r="G143" s="318">
        <f>+G142</f>
        <v>25383.599999999999</v>
      </c>
      <c r="H143" s="318">
        <f t="shared" ref="H143:I143" si="38">+H142</f>
        <v>0</v>
      </c>
      <c r="I143" s="318">
        <f t="shared" si="38"/>
        <v>123000</v>
      </c>
      <c r="J143" s="317">
        <f>+I143-G143</f>
        <v>97616.4</v>
      </c>
    </row>
    <row r="144" spans="1:10" ht="21" customHeight="1">
      <c r="A144" s="302">
        <v>2109</v>
      </c>
      <c r="B144" s="300"/>
      <c r="C144" s="302" t="s">
        <v>128</v>
      </c>
      <c r="D144" s="302"/>
      <c r="E144" s="305"/>
      <c r="F144" s="305"/>
      <c r="G144" s="305"/>
      <c r="H144" s="305"/>
      <c r="I144" s="304"/>
      <c r="J144" s="305"/>
    </row>
    <row r="145" spans="1:11" ht="21" customHeight="1">
      <c r="A145" s="302"/>
      <c r="B145" s="300">
        <v>210901</v>
      </c>
      <c r="C145" s="302"/>
      <c r="D145" s="302" t="s">
        <v>128</v>
      </c>
      <c r="E145" s="304">
        <v>0</v>
      </c>
      <c r="F145" s="304">
        <v>0</v>
      </c>
      <c r="G145" s="304">
        <v>0</v>
      </c>
      <c r="H145" s="304">
        <v>0</v>
      </c>
      <c r="I145" s="304">
        <v>0</v>
      </c>
      <c r="J145" s="305">
        <f>+I145-G145</f>
        <v>0</v>
      </c>
    </row>
    <row r="146" spans="1:11" ht="21" customHeight="1">
      <c r="A146" s="307"/>
      <c r="B146" s="316" t="s">
        <v>423</v>
      </c>
      <c r="C146" s="307"/>
      <c r="D146" s="307"/>
      <c r="E146" s="306">
        <f t="shared" ref="E146:J146" si="39">+E145</f>
        <v>0</v>
      </c>
      <c r="F146" s="306">
        <f t="shared" si="39"/>
        <v>0</v>
      </c>
      <c r="G146" s="306">
        <f t="shared" si="39"/>
        <v>0</v>
      </c>
      <c r="H146" s="306">
        <f t="shared" si="39"/>
        <v>0</v>
      </c>
      <c r="I146" s="306">
        <f t="shared" si="39"/>
        <v>0</v>
      </c>
      <c r="J146" s="306">
        <f t="shared" si="39"/>
        <v>0</v>
      </c>
    </row>
    <row r="147" spans="1:11" ht="30" customHeight="1">
      <c r="A147" s="322" t="s">
        <v>150</v>
      </c>
      <c r="B147" s="323"/>
      <c r="C147" s="324"/>
      <c r="D147" s="324"/>
      <c r="E147" s="325">
        <f>+E117+E93+E73+E69+E122+E132+E85+E81+E77++E137+E143+E127</f>
        <v>1041593450.08</v>
      </c>
      <c r="F147" s="325">
        <f t="shared" ref="F147:J147" si="40">+F117+F93+F73+F69+F122+F132+F85+F81+F77++F137+F143+F127</f>
        <v>1532336365.6399999</v>
      </c>
      <c r="G147" s="325">
        <f t="shared" si="40"/>
        <v>1424877.4</v>
      </c>
      <c r="H147" s="325">
        <f t="shared" si="40"/>
        <v>646379.19999999995</v>
      </c>
      <c r="I147" s="325">
        <f t="shared" si="40"/>
        <v>1976972.8</v>
      </c>
      <c r="J147" s="325">
        <f t="shared" si="40"/>
        <v>1473246433.24</v>
      </c>
      <c r="K147" s="125"/>
    </row>
    <row r="148" spans="1:11">
      <c r="A148" s="324"/>
      <c r="B148" s="323"/>
      <c r="C148" s="324"/>
      <c r="D148" s="324"/>
      <c r="E148" s="326"/>
      <c r="F148" s="326"/>
      <c r="G148" s="326"/>
      <c r="H148" s="326"/>
      <c r="I148" s="326"/>
      <c r="J148" s="326"/>
    </row>
    <row r="149" spans="1:11">
      <c r="A149" s="301" t="s">
        <v>429</v>
      </c>
      <c r="B149" s="300"/>
      <c r="C149" s="302"/>
      <c r="D149" s="302"/>
      <c r="E149" s="305"/>
      <c r="F149" s="305"/>
      <c r="G149" s="305"/>
      <c r="H149" s="305"/>
      <c r="I149" s="305"/>
      <c r="J149" s="305"/>
    </row>
    <row r="150" spans="1:11">
      <c r="A150" s="327">
        <v>14020</v>
      </c>
      <c r="B150" s="328" t="s">
        <v>151</v>
      </c>
      <c r="C150" s="327"/>
      <c r="D150" s="327"/>
      <c r="E150" s="329"/>
      <c r="F150" s="329"/>
      <c r="G150" s="329"/>
      <c r="H150" s="329"/>
      <c r="I150" s="329"/>
      <c r="J150" s="329"/>
    </row>
    <row r="151" spans="1:11">
      <c r="A151" s="327"/>
      <c r="B151" s="328"/>
      <c r="C151" s="330" t="s">
        <v>152</v>
      </c>
      <c r="D151" s="330"/>
      <c r="E151" s="331">
        <v>0</v>
      </c>
      <c r="F151" s="331"/>
      <c r="G151" s="331"/>
      <c r="H151" s="331"/>
      <c r="I151" s="331"/>
      <c r="J151" s="331">
        <f>+F151-I151</f>
        <v>0</v>
      </c>
    </row>
    <row r="153" spans="1:11">
      <c r="A153" s="657" t="s">
        <v>702</v>
      </c>
      <c r="B153" s="657"/>
      <c r="C153" s="657"/>
      <c r="D153" s="657"/>
      <c r="E153" s="657"/>
      <c r="F153" s="657"/>
      <c r="G153" s="657"/>
      <c r="H153" s="657"/>
      <c r="I153" s="657"/>
      <c r="J153" s="657"/>
    </row>
    <row r="155" spans="1:11">
      <c r="A155" s="657" t="s">
        <v>703</v>
      </c>
      <c r="B155" s="657"/>
      <c r="C155" s="657"/>
      <c r="D155" s="657"/>
      <c r="E155" s="657"/>
      <c r="F155" s="657"/>
      <c r="G155" s="657"/>
      <c r="H155" s="657"/>
      <c r="I155" s="657"/>
      <c r="J155" s="657"/>
    </row>
  </sheetData>
  <mergeCells count="18">
    <mergeCell ref="C102:D102"/>
    <mergeCell ref="C103:D103"/>
    <mergeCell ref="A153:J153"/>
    <mergeCell ref="A155:J155"/>
    <mergeCell ref="C106:D106"/>
    <mergeCell ref="A3:D3"/>
    <mergeCell ref="E3:H3"/>
    <mergeCell ref="A18:D18"/>
    <mergeCell ref="A97:D97"/>
    <mergeCell ref="A104:D104"/>
    <mergeCell ref="C20:D20"/>
    <mergeCell ref="C21:D21"/>
    <mergeCell ref="C22:D22"/>
    <mergeCell ref="C23:D23"/>
    <mergeCell ref="C24:D24"/>
    <mergeCell ref="C99:D99"/>
    <mergeCell ref="C100:D100"/>
    <mergeCell ref="C101:D101"/>
  </mergeCells>
  <pageMargins left="0.25" right="0.25" top="0.28000000000000003" bottom="0.26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-0.249977111117893"/>
  </sheetPr>
  <dimension ref="A1:H28"/>
  <sheetViews>
    <sheetView topLeftCell="A19" workbookViewId="0">
      <selection activeCell="F16" sqref="F16"/>
    </sheetView>
  </sheetViews>
  <sheetFormatPr defaultColWidth="9.140625" defaultRowHeight="11.25"/>
  <cols>
    <col min="1" max="1" width="7" style="262" customWidth="1"/>
    <col min="2" max="2" width="24.140625" style="263" customWidth="1"/>
    <col min="3" max="3" width="12" style="264" customWidth="1"/>
    <col min="4" max="4" width="12.28515625" style="264" customWidth="1"/>
    <col min="5" max="5" width="12.5703125" style="264" customWidth="1"/>
    <col min="6" max="6" width="67.28515625" style="265" customWidth="1"/>
    <col min="7" max="7" width="9.140625" style="261"/>
    <col min="8" max="8" width="10.42578125" style="261" bestFit="1" customWidth="1"/>
    <col min="9" max="16384" width="9.140625" style="261"/>
  </cols>
  <sheetData>
    <row r="1" spans="1:8">
      <c r="A1" s="666" t="s">
        <v>413</v>
      </c>
      <c r="B1" s="666"/>
      <c r="C1" s="666"/>
      <c r="D1" s="666"/>
      <c r="E1" s="666"/>
      <c r="F1" s="666"/>
    </row>
    <row r="2" spans="1:8" ht="6.75" customHeight="1"/>
    <row r="3" spans="1:8" ht="56.25" customHeight="1">
      <c r="A3" s="274" t="s">
        <v>153</v>
      </c>
      <c r="B3" s="275" t="s">
        <v>154</v>
      </c>
      <c r="C3" s="276" t="s">
        <v>344</v>
      </c>
      <c r="D3" s="276" t="s">
        <v>366</v>
      </c>
      <c r="E3" s="276" t="s">
        <v>155</v>
      </c>
      <c r="F3" s="277" t="s">
        <v>2</v>
      </c>
    </row>
    <row r="4" spans="1:8" ht="42" customHeight="1">
      <c r="A4" s="278">
        <v>210101</v>
      </c>
      <c r="B4" s="279" t="s">
        <v>96</v>
      </c>
      <c r="C4" s="280">
        <f>+'negtgel 2025'!H12</f>
        <v>258222.8</v>
      </c>
      <c r="D4" s="281">
        <f>+'negtgel 2025'!I12</f>
        <v>726120</v>
      </c>
      <c r="E4" s="282">
        <f>+C4-D4</f>
        <v>-467897.2</v>
      </c>
      <c r="F4" s="510" t="s">
        <v>739</v>
      </c>
    </row>
    <row r="5" spans="1:8" ht="42" customHeight="1">
      <c r="A5" s="278">
        <v>210103</v>
      </c>
      <c r="B5" s="279" t="s">
        <v>97</v>
      </c>
      <c r="C5" s="280">
        <f>+'negtgel 2025'!H14</f>
        <v>9392</v>
      </c>
      <c r="D5" s="281">
        <f>+'negtgel 2025'!I14</f>
        <v>267120</v>
      </c>
      <c r="E5" s="282">
        <f t="shared" ref="E5:E20" si="0">+C5-D5</f>
        <v>-257728</v>
      </c>
      <c r="F5" s="511" t="s">
        <v>730</v>
      </c>
    </row>
    <row r="6" spans="1:8" ht="42" customHeight="1">
      <c r="A6" s="278">
        <v>210201</v>
      </c>
      <c r="B6" s="279" t="s">
        <v>100</v>
      </c>
      <c r="C6" s="280">
        <f>+'negtgel 2025'!H20</f>
        <v>47214.7</v>
      </c>
      <c r="D6" s="281">
        <f>+'negtgel 2025'!I20</f>
        <v>0</v>
      </c>
      <c r="E6" s="282">
        <f t="shared" si="0"/>
        <v>47214.7</v>
      </c>
      <c r="F6" s="512" t="s">
        <v>731</v>
      </c>
    </row>
    <row r="7" spans="1:8" s="266" customFormat="1" ht="24.75" customHeight="1">
      <c r="A7" s="283">
        <v>210402</v>
      </c>
      <c r="B7" s="279" t="s">
        <v>108</v>
      </c>
      <c r="C7" s="284">
        <f>+'negtgel 2025'!H34</f>
        <v>1245.5</v>
      </c>
      <c r="D7" s="285">
        <f>+'negtgel 2025'!I34</f>
        <v>10060.4</v>
      </c>
      <c r="E7" s="282">
        <f t="shared" si="0"/>
        <v>-8814.9</v>
      </c>
      <c r="F7" s="514" t="s">
        <v>732</v>
      </c>
    </row>
    <row r="8" spans="1:8" ht="24.75" customHeight="1">
      <c r="A8" s="278">
        <v>210403</v>
      </c>
      <c r="B8" s="279" t="s">
        <v>109</v>
      </c>
      <c r="C8" s="280">
        <f>+'negtgel 2025'!H35</f>
        <v>858.1</v>
      </c>
      <c r="D8" s="286">
        <f>+'negtgel 2025'!I35</f>
        <v>5334</v>
      </c>
      <c r="E8" s="282">
        <f t="shared" si="0"/>
        <v>-4475.8999999999996</v>
      </c>
      <c r="F8" s="514" t="s">
        <v>733</v>
      </c>
    </row>
    <row r="9" spans="1:8" ht="30.75" customHeight="1">
      <c r="A9" s="278">
        <v>210405</v>
      </c>
      <c r="B9" s="279" t="s">
        <v>111</v>
      </c>
      <c r="C9" s="280">
        <f>+'negtgel 2025'!H37</f>
        <v>318.60000000000002</v>
      </c>
      <c r="D9" s="286">
        <f>+'negtgel 2025'!I37</f>
        <v>12860</v>
      </c>
      <c r="E9" s="282">
        <f t="shared" si="0"/>
        <v>-12541.4</v>
      </c>
      <c r="F9" s="514" t="s">
        <v>734</v>
      </c>
      <c r="H9" s="514"/>
    </row>
    <row r="10" spans="1:8" ht="44.25" customHeight="1">
      <c r="A10" s="278">
        <v>210503</v>
      </c>
      <c r="B10" s="279" t="s">
        <v>114</v>
      </c>
      <c r="C10" s="280">
        <f>+'negtgel 2025'!H44</f>
        <v>0</v>
      </c>
      <c r="D10" s="281">
        <f>+'negtgel 2025'!I44</f>
        <v>10400</v>
      </c>
      <c r="E10" s="282">
        <f t="shared" si="0"/>
        <v>-10400</v>
      </c>
      <c r="F10" s="514" t="s">
        <v>736</v>
      </c>
    </row>
    <row r="11" spans="1:8" ht="44.25" customHeight="1">
      <c r="A11" s="278">
        <v>210604</v>
      </c>
      <c r="B11" s="279" t="s">
        <v>78</v>
      </c>
      <c r="C11" s="280">
        <f>+'negtgel 2025'!H50</f>
        <v>0</v>
      </c>
      <c r="D11" s="281">
        <f>+'negtgel 2025'!I50</f>
        <v>31900</v>
      </c>
      <c r="E11" s="282">
        <f t="shared" si="0"/>
        <v>-31900</v>
      </c>
      <c r="F11" s="514" t="s">
        <v>735</v>
      </c>
    </row>
    <row r="12" spans="1:8" ht="39.75" customHeight="1">
      <c r="A12" s="278">
        <v>210803</v>
      </c>
      <c r="B12" s="279" t="s">
        <v>123</v>
      </c>
      <c r="C12" s="280">
        <f>+'negtgel 2025'!H59</f>
        <v>1359.7</v>
      </c>
      <c r="D12" s="281">
        <f>+'negtgel 2025'!I59</f>
        <v>1359.7</v>
      </c>
      <c r="E12" s="282">
        <f t="shared" si="0"/>
        <v>0</v>
      </c>
      <c r="F12" s="514"/>
    </row>
    <row r="13" spans="1:8" ht="39.75" customHeight="1">
      <c r="A13" s="278">
        <v>210805</v>
      </c>
      <c r="B13" s="279" t="s">
        <v>124</v>
      </c>
      <c r="C13" s="280">
        <f>+'negtgel 2025'!H61</f>
        <v>196.2</v>
      </c>
      <c r="D13" s="281">
        <f>+'negtgel 2025'!I61</f>
        <v>196.2</v>
      </c>
      <c r="E13" s="282">
        <f t="shared" si="0"/>
        <v>0</v>
      </c>
      <c r="F13" s="514"/>
    </row>
    <row r="14" spans="1:8" ht="43.5" customHeight="1">
      <c r="A14" s="278">
        <v>210806</v>
      </c>
      <c r="B14" s="279" t="s">
        <v>125</v>
      </c>
      <c r="C14" s="280">
        <f>+'negtgel 2025'!H62</f>
        <v>402.5</v>
      </c>
      <c r="D14" s="286">
        <f>+'negtgel 2025'!I62</f>
        <v>800</v>
      </c>
      <c r="E14" s="282">
        <f t="shared" si="0"/>
        <v>-397.5</v>
      </c>
      <c r="F14" s="514"/>
    </row>
    <row r="15" spans="1:8" ht="54.75" customHeight="1">
      <c r="A15" s="278">
        <v>210807</v>
      </c>
      <c r="B15" s="279" t="s">
        <v>126</v>
      </c>
      <c r="C15" s="280">
        <f>+'negtgel 2025'!H63</f>
        <v>2920.2</v>
      </c>
      <c r="D15" s="281">
        <f>+'negtgel 2025'!I63</f>
        <v>4434.3999999999996</v>
      </c>
      <c r="E15" s="282">
        <f t="shared" si="0"/>
        <v>-1514.1999999999998</v>
      </c>
      <c r="F15" s="509" t="s">
        <v>742</v>
      </c>
    </row>
    <row r="16" spans="1:8" ht="52.5" customHeight="1">
      <c r="A16" s="278">
        <v>210801</v>
      </c>
      <c r="B16" s="279" t="s">
        <v>79</v>
      </c>
      <c r="C16" s="280"/>
      <c r="D16" s="281"/>
      <c r="E16" s="282">
        <f t="shared" si="0"/>
        <v>0</v>
      </c>
      <c r="F16" s="509"/>
    </row>
    <row r="17" spans="1:7" ht="36">
      <c r="A17" s="278">
        <v>210801</v>
      </c>
      <c r="B17" s="279" t="s">
        <v>156</v>
      </c>
      <c r="C17" s="280">
        <f>+'negtgel 2025'!H57</f>
        <v>1430.5</v>
      </c>
      <c r="D17" s="280">
        <f>+'negtgel 2025'!I57</f>
        <v>7200</v>
      </c>
      <c r="E17" s="282">
        <f t="shared" si="0"/>
        <v>-5769.5</v>
      </c>
      <c r="F17" s="513" t="s">
        <v>737</v>
      </c>
    </row>
    <row r="18" spans="1:7" ht="69" customHeight="1">
      <c r="A18" s="278">
        <v>213204</v>
      </c>
      <c r="B18" s="279" t="s">
        <v>136</v>
      </c>
      <c r="C18" s="280"/>
      <c r="D18" s="280"/>
      <c r="E18" s="282">
        <f t="shared" si="0"/>
        <v>0</v>
      </c>
      <c r="F18" s="512"/>
    </row>
    <row r="19" spans="1:7" ht="69" customHeight="1">
      <c r="A19" s="278">
        <v>213209</v>
      </c>
      <c r="B19" s="279" t="s">
        <v>138</v>
      </c>
      <c r="C19" s="280">
        <f>+'negtgel 2025'!H91</f>
        <v>0</v>
      </c>
      <c r="D19" s="280">
        <f>+'negtgel 2025'!I91</f>
        <v>15900</v>
      </c>
      <c r="E19" s="282">
        <f t="shared" si="0"/>
        <v>-15900</v>
      </c>
      <c r="F19" s="514" t="s">
        <v>738</v>
      </c>
    </row>
    <row r="20" spans="1:7" ht="55.5" customHeight="1">
      <c r="A20" s="278">
        <v>213207</v>
      </c>
      <c r="B20" s="279" t="s">
        <v>137</v>
      </c>
      <c r="C20" s="280">
        <f>+'negtgel 2025'!H89</f>
        <v>0</v>
      </c>
      <c r="D20" s="280">
        <f>+'negtgel 2025'!I89</f>
        <v>0</v>
      </c>
      <c r="E20" s="282">
        <f t="shared" si="0"/>
        <v>0</v>
      </c>
      <c r="F20" s="514"/>
    </row>
    <row r="21" spans="1:7" ht="55.5" customHeight="1">
      <c r="A21" s="283" t="s">
        <v>375</v>
      </c>
      <c r="B21" s="279" t="s">
        <v>377</v>
      </c>
      <c r="C21" s="280">
        <f>+'negtgel 2025'!H91</f>
        <v>0</v>
      </c>
      <c r="D21" s="280">
        <v>117000</v>
      </c>
      <c r="E21" s="282">
        <f t="shared" ref="E21:E22" si="1">+C21-D21</f>
        <v>-117000</v>
      </c>
      <c r="F21" s="514" t="s">
        <v>740</v>
      </c>
    </row>
    <row r="22" spans="1:7" ht="55.5" customHeight="1">
      <c r="A22" s="283" t="s">
        <v>376</v>
      </c>
      <c r="B22" s="279" t="s">
        <v>248</v>
      </c>
      <c r="C22" s="280">
        <f>+'negtgel 2025'!H92</f>
        <v>0</v>
      </c>
      <c r="D22" s="280">
        <v>123000</v>
      </c>
      <c r="E22" s="282">
        <f t="shared" si="1"/>
        <v>-123000</v>
      </c>
      <c r="F22" s="514" t="s">
        <v>741</v>
      </c>
    </row>
    <row r="23" spans="1:7" ht="12">
      <c r="A23" s="668"/>
      <c r="B23" s="668"/>
      <c r="C23" s="668"/>
      <c r="D23" s="668"/>
      <c r="E23" s="668"/>
      <c r="F23" s="514"/>
    </row>
    <row r="25" spans="1:7" s="267" customFormat="1">
      <c r="B25" s="268"/>
      <c r="C25" s="269" t="s">
        <v>451</v>
      </c>
      <c r="D25" s="269"/>
      <c r="E25" s="270"/>
      <c r="F25" s="271"/>
      <c r="G25" s="271"/>
    </row>
    <row r="26" spans="1:7" s="267" customFormat="1">
      <c r="B26" s="268"/>
      <c r="C26" s="272"/>
      <c r="D26" s="268"/>
      <c r="E26" s="268"/>
      <c r="F26" s="271"/>
      <c r="G26" s="271"/>
    </row>
    <row r="27" spans="1:7" s="267" customFormat="1" ht="21.75" customHeight="1">
      <c r="B27" s="268"/>
      <c r="C27" s="273" t="s">
        <v>450</v>
      </c>
      <c r="D27" s="273"/>
      <c r="E27" s="273"/>
      <c r="F27" s="273"/>
      <c r="G27" s="271"/>
    </row>
    <row r="28" spans="1:7">
      <c r="B28" s="667"/>
      <c r="C28" s="667"/>
      <c r="D28" s="667"/>
      <c r="E28" s="667"/>
      <c r="F28" s="667"/>
    </row>
  </sheetData>
  <mergeCells count="3">
    <mergeCell ref="A1:F1"/>
    <mergeCell ref="B28:F28"/>
    <mergeCell ref="A23:E23"/>
  </mergeCells>
  <pageMargins left="0.16" right="0.16" top="0.34" bottom="0.26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6" tint="0.39997558519241921"/>
  </sheetPr>
  <dimension ref="B3:K35"/>
  <sheetViews>
    <sheetView zoomScale="130" zoomScaleNormal="130" workbookViewId="0">
      <selection activeCell="J5" sqref="J5:K5"/>
    </sheetView>
  </sheetViews>
  <sheetFormatPr defaultRowHeight="15"/>
  <cols>
    <col min="1" max="1" width="5.7109375" customWidth="1"/>
    <col min="2" max="2" width="3.140625" bestFit="1" customWidth="1"/>
    <col min="3" max="3" width="17.42578125" customWidth="1"/>
    <col min="4" max="4" width="11.85546875" customWidth="1"/>
    <col min="5" max="5" width="13" customWidth="1"/>
    <col min="6" max="6" width="10.5703125" customWidth="1"/>
    <col min="7" max="7" width="12.28515625" customWidth="1"/>
    <col min="8" max="8" width="14.28515625" customWidth="1"/>
    <col min="9" max="9" width="9.42578125" customWidth="1"/>
    <col min="10" max="10" width="19.85546875" customWidth="1"/>
    <col min="11" max="11" width="14" bestFit="1" customWidth="1"/>
  </cols>
  <sheetData>
    <row r="3" spans="2:11">
      <c r="B3" s="671" t="s">
        <v>203</v>
      </c>
      <c r="C3" s="671"/>
      <c r="D3" s="671"/>
      <c r="E3" s="671"/>
      <c r="F3" s="671"/>
      <c r="G3" s="671"/>
      <c r="H3" s="671"/>
      <c r="I3" s="671"/>
      <c r="J3" s="671"/>
      <c r="K3" s="671"/>
    </row>
    <row r="4" spans="2:11">
      <c r="B4" s="338"/>
      <c r="C4" s="338"/>
      <c r="D4" s="338"/>
      <c r="E4" s="338"/>
      <c r="F4" s="338"/>
      <c r="G4" s="338"/>
      <c r="H4" s="338"/>
      <c r="I4" s="338"/>
      <c r="J4" s="338"/>
      <c r="K4" s="339" t="s">
        <v>378</v>
      </c>
    </row>
    <row r="5" spans="2:11">
      <c r="B5" s="674" t="s">
        <v>20</v>
      </c>
      <c r="C5" s="672" t="s">
        <v>379</v>
      </c>
      <c r="D5" s="673" t="s">
        <v>414</v>
      </c>
      <c r="E5" s="673"/>
      <c r="F5" s="673" t="s">
        <v>415</v>
      </c>
      <c r="G5" s="673"/>
      <c r="H5" s="673" t="s">
        <v>204</v>
      </c>
      <c r="I5" s="673"/>
      <c r="J5" s="673" t="s">
        <v>416</v>
      </c>
      <c r="K5" s="673"/>
    </row>
    <row r="6" spans="2:11" ht="22.5">
      <c r="B6" s="675"/>
      <c r="C6" s="672"/>
      <c r="D6" s="344" t="s">
        <v>57</v>
      </c>
      <c r="E6" s="344" t="s">
        <v>205</v>
      </c>
      <c r="F6" s="344" t="s">
        <v>57</v>
      </c>
      <c r="G6" s="344" t="s">
        <v>205</v>
      </c>
      <c r="H6" s="344" t="s">
        <v>57</v>
      </c>
      <c r="I6" s="344" t="s">
        <v>205</v>
      </c>
      <c r="J6" s="344" t="s">
        <v>57</v>
      </c>
      <c r="K6" s="344" t="s">
        <v>205</v>
      </c>
    </row>
    <row r="7" spans="2:11">
      <c r="B7" s="676"/>
      <c r="C7" s="345">
        <v>1</v>
      </c>
      <c r="D7" s="345">
        <v>2</v>
      </c>
      <c r="E7" s="345">
        <v>3</v>
      </c>
      <c r="F7" s="345">
        <v>4</v>
      </c>
      <c r="G7" s="345">
        <v>5</v>
      </c>
      <c r="H7" s="345">
        <v>6</v>
      </c>
      <c r="I7" s="345">
        <v>7</v>
      </c>
      <c r="J7" s="345">
        <v>8</v>
      </c>
      <c r="K7" s="345">
        <v>9</v>
      </c>
    </row>
    <row r="8" spans="2:11">
      <c r="B8" s="341">
        <v>1</v>
      </c>
      <c r="C8" s="346"/>
      <c r="D8" s="342"/>
      <c r="E8" s="342"/>
      <c r="F8" s="342"/>
      <c r="G8" s="342"/>
      <c r="H8" s="342"/>
      <c r="I8" s="342"/>
      <c r="J8" s="342"/>
      <c r="K8" s="342"/>
    </row>
    <row r="9" spans="2:11">
      <c r="B9" s="341">
        <v>2</v>
      </c>
      <c r="C9" s="346"/>
      <c r="D9" s="342"/>
      <c r="E9" s="342"/>
      <c r="F9" s="342"/>
      <c r="G9" s="342"/>
      <c r="H9" s="342"/>
      <c r="I9" s="342"/>
      <c r="J9" s="342"/>
      <c r="K9" s="342"/>
    </row>
    <row r="10" spans="2:11">
      <c r="B10" s="341">
        <v>3</v>
      </c>
      <c r="C10" s="346"/>
      <c r="D10" s="342"/>
      <c r="E10" s="342"/>
      <c r="F10" s="342"/>
      <c r="G10" s="342"/>
      <c r="H10" s="342"/>
      <c r="I10" s="342"/>
      <c r="J10" s="342"/>
      <c r="K10" s="342"/>
    </row>
    <row r="11" spans="2:11">
      <c r="B11" s="341">
        <v>4</v>
      </c>
      <c r="C11" s="346"/>
      <c r="D11" s="342"/>
      <c r="E11" s="342"/>
      <c r="F11" s="342"/>
      <c r="G11" s="342"/>
      <c r="H11" s="342"/>
      <c r="I11" s="342"/>
      <c r="J11" s="342"/>
      <c r="K11" s="342"/>
    </row>
    <row r="12" spans="2:11">
      <c r="B12" s="341">
        <v>5</v>
      </c>
      <c r="C12" s="346"/>
      <c r="D12" s="342"/>
      <c r="E12" s="342"/>
      <c r="F12" s="342"/>
      <c r="G12" s="342"/>
      <c r="H12" s="342"/>
      <c r="I12" s="342"/>
      <c r="J12" s="342"/>
      <c r="K12" s="342"/>
    </row>
    <row r="13" spans="2:11">
      <c r="B13" s="341">
        <v>6</v>
      </c>
      <c r="C13" s="346"/>
      <c r="D13" s="342"/>
      <c r="E13" s="342"/>
      <c r="F13" s="342"/>
      <c r="G13" s="342"/>
      <c r="H13" s="342"/>
      <c r="I13" s="342"/>
      <c r="J13" s="342"/>
      <c r="K13" s="342"/>
    </row>
    <row r="14" spans="2:11">
      <c r="B14" s="341">
        <v>7</v>
      </c>
      <c r="C14" s="346"/>
      <c r="D14" s="342"/>
      <c r="E14" s="342"/>
      <c r="F14" s="342"/>
      <c r="G14" s="342"/>
      <c r="H14" s="342"/>
      <c r="I14" s="342"/>
      <c r="J14" s="342"/>
      <c r="K14" s="342"/>
    </row>
    <row r="15" spans="2:11">
      <c r="B15" s="341">
        <v>8</v>
      </c>
      <c r="C15" s="346"/>
      <c r="D15" s="342"/>
      <c r="E15" s="342"/>
      <c r="F15" s="342"/>
      <c r="G15" s="342"/>
      <c r="H15" s="342"/>
      <c r="I15" s="342"/>
      <c r="J15" s="342"/>
      <c r="K15" s="342"/>
    </row>
    <row r="16" spans="2:11">
      <c r="B16" s="341">
        <v>9</v>
      </c>
      <c r="C16" s="346"/>
      <c r="D16" s="343"/>
      <c r="E16" s="343"/>
      <c r="F16" s="343"/>
      <c r="G16" s="343"/>
      <c r="H16" s="343"/>
      <c r="I16" s="343"/>
      <c r="J16" s="343"/>
      <c r="K16" s="343"/>
    </row>
    <row r="17" spans="2:11">
      <c r="B17" s="341">
        <v>10</v>
      </c>
      <c r="C17" s="346"/>
      <c r="D17" s="343"/>
      <c r="E17" s="343"/>
      <c r="F17" s="343"/>
      <c r="G17" s="343"/>
      <c r="H17" s="343"/>
      <c r="I17" s="343"/>
      <c r="J17" s="343"/>
      <c r="K17" s="343"/>
    </row>
    <row r="18" spans="2:11">
      <c r="B18" s="341">
        <v>11</v>
      </c>
      <c r="C18" s="346"/>
      <c r="D18" s="343"/>
      <c r="E18" s="343"/>
      <c r="F18" s="343"/>
      <c r="G18" s="343"/>
      <c r="H18" s="343"/>
      <c r="I18" s="343"/>
      <c r="J18" s="343"/>
      <c r="K18" s="343"/>
    </row>
    <row r="19" spans="2:11">
      <c r="B19" s="341">
        <v>12</v>
      </c>
      <c r="C19" s="346"/>
      <c r="D19" s="343"/>
      <c r="E19" s="343"/>
      <c r="F19" s="343"/>
      <c r="G19" s="343"/>
      <c r="H19" s="343"/>
      <c r="I19" s="343"/>
      <c r="J19" s="343"/>
      <c r="K19" s="343"/>
    </row>
    <row r="20" spans="2:11">
      <c r="B20" s="341">
        <v>13</v>
      </c>
      <c r="C20" s="338"/>
      <c r="D20" s="343"/>
      <c r="E20" s="343"/>
      <c r="F20" s="343"/>
      <c r="G20" s="343"/>
      <c r="H20" s="343"/>
      <c r="I20" s="343"/>
      <c r="J20" s="343"/>
      <c r="K20" s="343"/>
    </row>
    <row r="21" spans="2:11" ht="15.75" thickBot="1">
      <c r="B21" s="669" t="s">
        <v>38</v>
      </c>
      <c r="C21" s="670"/>
      <c r="D21" s="348"/>
      <c r="E21" s="348"/>
      <c r="F21" s="348"/>
      <c r="G21" s="348"/>
      <c r="H21" s="348"/>
      <c r="I21" s="348"/>
      <c r="J21" s="348"/>
      <c r="K21" s="348"/>
    </row>
    <row r="22" spans="2:11" ht="15.75" thickTop="1">
      <c r="B22" s="338"/>
      <c r="C22" s="338"/>
      <c r="D22" s="338"/>
      <c r="E22" s="338"/>
      <c r="F22" s="338"/>
      <c r="G22" s="338"/>
      <c r="H22" s="338"/>
      <c r="I22" s="338"/>
      <c r="J22" s="338"/>
      <c r="K22" s="338"/>
    </row>
    <row r="23" spans="2:11">
      <c r="B23" s="338"/>
      <c r="C23" s="340" t="s">
        <v>380</v>
      </c>
      <c r="D23" s="338"/>
      <c r="E23" s="338"/>
      <c r="F23" s="338"/>
      <c r="G23" s="338"/>
      <c r="H23" s="338"/>
      <c r="I23" s="338"/>
      <c r="J23" s="338"/>
      <c r="K23" s="338"/>
    </row>
    <row r="24" spans="2:11">
      <c r="B24" s="338"/>
      <c r="C24" s="340" t="s">
        <v>381</v>
      </c>
      <c r="D24" s="338"/>
      <c r="E24" s="338"/>
      <c r="F24" s="338"/>
      <c r="G24" s="338"/>
      <c r="H24" s="338"/>
      <c r="I24" s="338"/>
      <c r="J24" s="338"/>
      <c r="K24" s="338"/>
    </row>
    <row r="25" spans="2:11">
      <c r="B25" s="338"/>
      <c r="C25" s="340" t="s">
        <v>382</v>
      </c>
      <c r="D25" s="338"/>
      <c r="E25" s="338"/>
      <c r="F25" s="338"/>
      <c r="G25" s="338"/>
      <c r="H25" s="338"/>
      <c r="I25" s="338"/>
      <c r="J25" s="338"/>
      <c r="K25" s="338"/>
    </row>
    <row r="26" spans="2:11">
      <c r="B26" s="338"/>
      <c r="C26" s="340" t="s">
        <v>383</v>
      </c>
      <c r="D26" s="338"/>
      <c r="E26" s="338"/>
      <c r="F26" s="338"/>
      <c r="G26" s="338"/>
      <c r="H26" s="338"/>
      <c r="I26" s="338"/>
      <c r="J26" s="338"/>
      <c r="K26" s="338"/>
    </row>
    <row r="27" spans="2:11">
      <c r="B27" s="338"/>
      <c r="C27" s="340" t="s">
        <v>384</v>
      </c>
      <c r="D27" s="338"/>
      <c r="E27" s="338"/>
      <c r="F27" s="338"/>
      <c r="G27" s="338"/>
      <c r="H27" s="338"/>
      <c r="I27" s="338"/>
      <c r="J27" s="338"/>
      <c r="K27" s="338"/>
    </row>
    <row r="28" spans="2:11">
      <c r="B28" s="338"/>
      <c r="C28" s="340" t="s">
        <v>385</v>
      </c>
      <c r="D28" s="338"/>
      <c r="E28" s="338"/>
      <c r="F28" s="338"/>
      <c r="G28" s="338"/>
      <c r="H28" s="338"/>
      <c r="I28" s="338"/>
      <c r="J28" s="338"/>
      <c r="K28" s="338"/>
    </row>
    <row r="29" spans="2:11">
      <c r="B29" s="338"/>
      <c r="C29" s="340" t="s">
        <v>386</v>
      </c>
      <c r="D29" s="338"/>
      <c r="E29" s="338"/>
      <c r="F29" s="338"/>
      <c r="G29" s="338"/>
      <c r="H29" s="338"/>
      <c r="I29" s="338"/>
      <c r="J29" s="338"/>
      <c r="K29" s="338"/>
    </row>
    <row r="30" spans="2:11">
      <c r="B30" s="338"/>
      <c r="C30" s="340" t="s">
        <v>387</v>
      </c>
      <c r="D30" s="338"/>
      <c r="E30" s="338"/>
      <c r="F30" s="338"/>
      <c r="G30" s="338"/>
      <c r="H30" s="338"/>
      <c r="I30" s="338"/>
      <c r="J30" s="338"/>
      <c r="K30" s="338"/>
    </row>
    <row r="31" spans="2:11" ht="25.5">
      <c r="B31" s="338"/>
      <c r="C31" s="340" t="s">
        <v>388</v>
      </c>
      <c r="D31" s="338"/>
      <c r="E31" s="338"/>
      <c r="F31" s="338"/>
      <c r="G31" s="338"/>
      <c r="H31" s="338"/>
      <c r="I31" s="338"/>
      <c r="J31" s="338"/>
      <c r="K31" s="338"/>
    </row>
    <row r="32" spans="2:11">
      <c r="B32" s="338"/>
      <c r="C32" s="340" t="s">
        <v>389</v>
      </c>
      <c r="D32" s="338"/>
      <c r="E32" s="338"/>
      <c r="F32" s="338"/>
      <c r="G32" s="338"/>
      <c r="H32" s="338"/>
      <c r="I32" s="338"/>
      <c r="J32" s="338"/>
      <c r="K32" s="338"/>
    </row>
    <row r="33" spans="2:11">
      <c r="B33" s="338"/>
      <c r="C33" s="340" t="s">
        <v>390</v>
      </c>
      <c r="D33" s="338"/>
      <c r="E33" s="338"/>
      <c r="F33" s="338"/>
      <c r="G33" s="338"/>
      <c r="H33" s="338"/>
      <c r="I33" s="338"/>
      <c r="J33" s="338"/>
      <c r="K33" s="338"/>
    </row>
    <row r="34" spans="2:11">
      <c r="C34" s="340" t="s">
        <v>391</v>
      </c>
    </row>
    <row r="35" spans="2:11" ht="25.5">
      <c r="C35" s="340" t="s">
        <v>392</v>
      </c>
    </row>
  </sheetData>
  <mergeCells count="8">
    <mergeCell ref="B21:C21"/>
    <mergeCell ref="B3:K3"/>
    <mergeCell ref="C5:C6"/>
    <mergeCell ref="D5:E5"/>
    <mergeCell ref="F5:G5"/>
    <mergeCell ref="H5:I5"/>
    <mergeCell ref="J5:K5"/>
    <mergeCell ref="B5:B7"/>
  </mergeCells>
  <pageMargins left="0.25" right="0.25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6" tint="0.59999389629810485"/>
  </sheetPr>
  <dimension ref="B1:N26"/>
  <sheetViews>
    <sheetView workbookViewId="0">
      <selection activeCell="I13" sqref="I13"/>
    </sheetView>
  </sheetViews>
  <sheetFormatPr defaultRowHeight="15"/>
  <cols>
    <col min="1" max="1" width="3.85546875" bestFit="1" customWidth="1"/>
    <col min="3" max="3" width="18.42578125" customWidth="1"/>
    <col min="4" max="4" width="14" bestFit="1" customWidth="1"/>
    <col min="6" max="6" width="10.7109375" customWidth="1"/>
    <col min="7" max="7" width="7.5703125" customWidth="1"/>
    <col min="9" max="9" width="8.140625" customWidth="1"/>
    <col min="10" max="10" width="9.85546875" customWidth="1"/>
    <col min="11" max="11" width="14.140625" customWidth="1"/>
    <col min="12" max="12" width="20.5703125" customWidth="1"/>
    <col min="14" max="14" width="15.42578125" customWidth="1"/>
  </cols>
  <sheetData>
    <row r="1" spans="2:14" s="349" customFormat="1" ht="14.25"/>
    <row r="2" spans="2:14" s="349" customFormat="1" ht="25.5" customHeight="1">
      <c r="B2" s="678" t="s">
        <v>157</v>
      </c>
      <c r="C2" s="678"/>
      <c r="D2" s="678"/>
      <c r="E2" s="678"/>
      <c r="F2" s="678"/>
      <c r="G2" s="678"/>
      <c r="H2" s="678"/>
      <c r="I2" s="678"/>
      <c r="J2" s="678"/>
      <c r="K2" s="678"/>
      <c r="L2" s="678"/>
      <c r="M2" s="678"/>
      <c r="N2" s="678"/>
    </row>
    <row r="3" spans="2:14" s="349" customFormat="1" ht="25.5" customHeight="1"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 t="s">
        <v>378</v>
      </c>
    </row>
    <row r="4" spans="2:14" s="349" customFormat="1" ht="22.5" customHeight="1">
      <c r="B4" s="679" t="s">
        <v>20</v>
      </c>
      <c r="C4" s="682" t="s">
        <v>393</v>
      </c>
      <c r="D4" s="682" t="s">
        <v>158</v>
      </c>
      <c r="E4" s="682" t="s">
        <v>159</v>
      </c>
      <c r="F4" s="682"/>
      <c r="G4" s="682"/>
      <c r="H4" s="682"/>
      <c r="I4" s="682"/>
      <c r="J4" s="682"/>
      <c r="K4" s="682"/>
      <c r="L4" s="682"/>
      <c r="M4" s="682"/>
      <c r="N4" s="682"/>
    </row>
    <row r="5" spans="2:14" s="349" customFormat="1" ht="96" customHeight="1">
      <c r="B5" s="680"/>
      <c r="C5" s="682"/>
      <c r="D5" s="682"/>
      <c r="E5" s="351" t="s">
        <v>207</v>
      </c>
      <c r="F5" s="351" t="s">
        <v>208</v>
      </c>
      <c r="G5" s="351" t="s">
        <v>160</v>
      </c>
      <c r="H5" s="351" t="s">
        <v>209</v>
      </c>
      <c r="I5" s="351" t="s">
        <v>210</v>
      </c>
      <c r="J5" s="351" t="s">
        <v>211</v>
      </c>
      <c r="K5" s="351" t="s">
        <v>161</v>
      </c>
      <c r="L5" s="352" t="s">
        <v>394</v>
      </c>
      <c r="M5" s="351" t="s">
        <v>395</v>
      </c>
      <c r="N5" s="351" t="s">
        <v>212</v>
      </c>
    </row>
    <row r="6" spans="2:14" s="349" customFormat="1" ht="14.25">
      <c r="B6" s="681"/>
      <c r="C6" s="353">
        <v>1</v>
      </c>
      <c r="D6" s="353">
        <v>2</v>
      </c>
      <c r="E6" s="353">
        <v>3</v>
      </c>
      <c r="F6" s="353">
        <v>4</v>
      </c>
      <c r="G6" s="353">
        <v>5</v>
      </c>
      <c r="H6" s="353">
        <v>6</v>
      </c>
      <c r="I6" s="353">
        <v>7</v>
      </c>
      <c r="J6" s="353">
        <v>8</v>
      </c>
      <c r="K6" s="353">
        <v>9</v>
      </c>
      <c r="L6" s="353">
        <v>10</v>
      </c>
      <c r="M6" s="353">
        <v>11</v>
      </c>
      <c r="N6" s="353">
        <v>12</v>
      </c>
    </row>
    <row r="7" spans="2:14" s="349" customFormat="1" ht="14.25">
      <c r="B7" s="354">
        <v>1</v>
      </c>
      <c r="C7" s="354"/>
      <c r="D7" s="355"/>
      <c r="E7" s="356"/>
      <c r="F7" s="356"/>
      <c r="G7" s="357"/>
      <c r="H7" s="358"/>
      <c r="I7" s="359"/>
      <c r="J7" s="359"/>
      <c r="K7" s="360"/>
      <c r="L7" s="361"/>
      <c r="M7" s="361"/>
      <c r="N7" s="362"/>
    </row>
    <row r="8" spans="2:14" s="349" customFormat="1" ht="14.25">
      <c r="B8" s="354">
        <v>2</v>
      </c>
      <c r="C8" s="354"/>
      <c r="D8" s="355"/>
      <c r="E8" s="347"/>
      <c r="F8" s="347"/>
      <c r="G8" s="357"/>
      <c r="H8" s="363"/>
      <c r="I8" s="359"/>
      <c r="J8" s="359"/>
      <c r="K8" s="364"/>
      <c r="L8" s="365"/>
      <c r="M8" s="365"/>
      <c r="N8" s="366"/>
    </row>
    <row r="9" spans="2:14" s="349" customFormat="1" ht="14.25">
      <c r="B9" s="354">
        <v>3</v>
      </c>
      <c r="C9" s="354"/>
      <c r="D9" s="355"/>
      <c r="E9" s="356"/>
      <c r="F9" s="356"/>
      <c r="G9" s="367"/>
      <c r="H9" s="368"/>
      <c r="I9" s="369"/>
      <c r="J9" s="369"/>
      <c r="K9" s="369"/>
      <c r="L9" s="365"/>
      <c r="M9" s="365"/>
      <c r="N9" s="366"/>
    </row>
    <row r="10" spans="2:14" s="349" customFormat="1" ht="15" customHeight="1">
      <c r="B10" s="354">
        <v>4</v>
      </c>
      <c r="C10" s="354"/>
      <c r="D10" s="355"/>
      <c r="E10" s="356"/>
      <c r="F10" s="356"/>
      <c r="G10" s="367"/>
      <c r="H10" s="368"/>
      <c r="I10" s="369"/>
      <c r="J10" s="369"/>
      <c r="K10" s="369"/>
      <c r="L10" s="365"/>
      <c r="M10" s="365"/>
      <c r="N10" s="366"/>
    </row>
    <row r="11" spans="2:14" s="349" customFormat="1" ht="14.25">
      <c r="B11" s="354">
        <v>5</v>
      </c>
      <c r="C11" s="354"/>
      <c r="D11" s="370"/>
      <c r="E11" s="370"/>
      <c r="F11" s="370"/>
      <c r="G11" s="370"/>
      <c r="H11" s="370"/>
      <c r="I11" s="370"/>
      <c r="J11" s="370"/>
      <c r="K11" s="370"/>
      <c r="L11" s="370"/>
      <c r="M11" s="370"/>
      <c r="N11" s="370"/>
    </row>
    <row r="12" spans="2:14" s="349" customFormat="1" ht="14.25">
      <c r="B12" s="354">
        <v>6</v>
      </c>
      <c r="C12" s="354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</row>
    <row r="13" spans="2:14" s="349" customFormat="1" ht="14.25">
      <c r="B13" s="354">
        <v>7</v>
      </c>
      <c r="C13" s="354"/>
      <c r="D13" s="370"/>
      <c r="E13" s="370"/>
      <c r="F13" s="370"/>
      <c r="G13" s="370"/>
      <c r="H13" s="370"/>
      <c r="I13" s="370"/>
      <c r="J13" s="370"/>
      <c r="K13" s="370"/>
      <c r="L13" s="370"/>
      <c r="M13" s="370"/>
      <c r="N13" s="370"/>
    </row>
    <row r="14" spans="2:14" s="349" customFormat="1" ht="14.25">
      <c r="B14" s="354">
        <v>8</v>
      </c>
      <c r="C14" s="354"/>
      <c r="D14" s="370"/>
      <c r="E14" s="370"/>
      <c r="F14" s="370"/>
      <c r="G14" s="370"/>
      <c r="H14" s="370"/>
      <c r="I14" s="370"/>
      <c r="J14" s="370"/>
      <c r="K14" s="370"/>
      <c r="L14" s="370"/>
      <c r="M14" s="370"/>
      <c r="N14" s="370"/>
    </row>
    <row r="15" spans="2:14" s="349" customFormat="1" ht="14.25">
      <c r="B15" s="354">
        <v>9</v>
      </c>
      <c r="C15" s="354"/>
      <c r="D15" s="370"/>
      <c r="E15" s="370"/>
      <c r="F15" s="370"/>
      <c r="G15" s="370"/>
      <c r="H15" s="370"/>
      <c r="I15" s="370"/>
      <c r="J15" s="370"/>
      <c r="K15" s="370"/>
      <c r="L15" s="370"/>
      <c r="M15" s="370"/>
      <c r="N15" s="370"/>
    </row>
    <row r="16" spans="2:14" s="349" customFormat="1" ht="14.25">
      <c r="B16" s="354">
        <v>10</v>
      </c>
      <c r="C16" s="354"/>
      <c r="D16" s="370"/>
      <c r="E16" s="370"/>
      <c r="F16" s="370"/>
      <c r="G16" s="370"/>
      <c r="H16" s="370"/>
      <c r="I16" s="370"/>
      <c r="J16" s="370"/>
      <c r="K16" s="370"/>
      <c r="L16" s="370"/>
      <c r="M16" s="370"/>
      <c r="N16" s="370"/>
    </row>
    <row r="17" spans="2:14" s="349" customFormat="1" ht="14.25">
      <c r="B17" s="354">
        <v>11</v>
      </c>
      <c r="C17" s="354"/>
      <c r="D17" s="370"/>
      <c r="E17" s="370"/>
      <c r="F17" s="370"/>
      <c r="G17" s="370"/>
      <c r="H17" s="370"/>
      <c r="I17" s="370"/>
      <c r="J17" s="370"/>
      <c r="K17" s="370"/>
      <c r="L17" s="370"/>
      <c r="M17" s="370"/>
      <c r="N17" s="370"/>
    </row>
    <row r="18" spans="2:14" s="349" customFormat="1" ht="14.25">
      <c r="B18" s="354">
        <v>12</v>
      </c>
      <c r="C18" s="354"/>
      <c r="D18" s="370"/>
      <c r="E18" s="370"/>
      <c r="F18" s="370"/>
      <c r="G18" s="370"/>
      <c r="H18" s="370"/>
      <c r="I18" s="370"/>
      <c r="J18" s="370"/>
      <c r="K18" s="370"/>
      <c r="L18" s="370"/>
      <c r="M18" s="370"/>
      <c r="N18" s="370"/>
    </row>
    <row r="19" spans="2:14" s="349" customFormat="1" ht="14.25">
      <c r="B19" s="354">
        <v>13</v>
      </c>
      <c r="C19" s="354"/>
      <c r="D19" s="370"/>
      <c r="E19" s="370"/>
      <c r="F19" s="370"/>
      <c r="G19" s="370"/>
      <c r="H19" s="370"/>
      <c r="I19" s="370"/>
      <c r="J19" s="370"/>
      <c r="K19" s="370"/>
      <c r="L19" s="370"/>
      <c r="M19" s="370"/>
      <c r="N19" s="370"/>
    </row>
    <row r="20" spans="2:14" s="349" customFormat="1" ht="14.25">
      <c r="B20" s="354">
        <v>14</v>
      </c>
      <c r="C20" s="354"/>
      <c r="D20" s="370"/>
      <c r="E20" s="370"/>
      <c r="F20" s="370"/>
      <c r="G20" s="370"/>
      <c r="H20" s="370"/>
      <c r="I20" s="370"/>
      <c r="J20" s="370"/>
      <c r="K20" s="370"/>
      <c r="L20" s="370"/>
      <c r="M20" s="370"/>
      <c r="N20" s="370"/>
    </row>
    <row r="21" spans="2:14" s="371" customFormat="1" ht="15.75" thickBot="1">
      <c r="B21" s="677" t="s">
        <v>206</v>
      </c>
      <c r="C21" s="677"/>
      <c r="D21" s="677"/>
      <c r="E21" s="372"/>
      <c r="F21" s="372"/>
      <c r="G21" s="372"/>
      <c r="H21" s="372"/>
      <c r="I21" s="372"/>
      <c r="J21" s="372"/>
      <c r="K21" s="372"/>
      <c r="L21" s="372"/>
      <c r="M21" s="372"/>
      <c r="N21" s="372"/>
    </row>
    <row r="22" spans="2:14" s="349" customFormat="1" thickTop="1"/>
    <row r="23" spans="2:14" s="349" customFormat="1" ht="14.25"/>
    <row r="24" spans="2:14" s="349" customFormat="1" ht="14.25"/>
    <row r="25" spans="2:14" s="349" customFormat="1" ht="14.25"/>
    <row r="26" spans="2:14" s="349" customFormat="1" ht="14.25"/>
  </sheetData>
  <mergeCells count="6">
    <mergeCell ref="B21:D21"/>
    <mergeCell ref="B2:N2"/>
    <mergeCell ref="B4:B6"/>
    <mergeCell ref="C4:C5"/>
    <mergeCell ref="D4:D5"/>
    <mergeCell ref="E4:N4"/>
  </mergeCells>
  <phoneticPr fontId="68" type="noConversion"/>
  <pageMargins left="0.16" right="0.13" top="0.75" bottom="0.75" header="0.3" footer="0.3"/>
  <pageSetup scale="90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6" tint="0.59999389629810485"/>
  </sheetPr>
  <dimension ref="B1:J32"/>
  <sheetViews>
    <sheetView topLeftCell="A4" workbookViewId="0">
      <selection activeCell="J46" sqref="J46"/>
    </sheetView>
  </sheetViews>
  <sheetFormatPr defaultRowHeight="15"/>
  <cols>
    <col min="2" max="9" width="12.140625" customWidth="1"/>
    <col min="13" max="13" width="11.85546875" customWidth="1"/>
    <col min="14" max="14" width="11.5703125" bestFit="1" customWidth="1"/>
  </cols>
  <sheetData>
    <row r="1" spans="2:10" s="349" customFormat="1" ht="14.25"/>
    <row r="2" spans="2:10" s="349" customFormat="1" ht="15" customHeight="1">
      <c r="B2" s="678" t="s">
        <v>213</v>
      </c>
      <c r="C2" s="678"/>
      <c r="D2" s="678"/>
      <c r="E2" s="678"/>
      <c r="F2" s="678"/>
      <c r="G2" s="678"/>
      <c r="H2" s="678"/>
      <c r="I2" s="678"/>
      <c r="J2" s="678"/>
    </row>
    <row r="3" spans="2:10" s="349" customFormat="1" ht="14.25">
      <c r="B3" s="373"/>
      <c r="C3" s="373"/>
      <c r="D3" s="373"/>
      <c r="E3" s="373"/>
      <c r="F3" s="373"/>
      <c r="G3" s="373"/>
      <c r="H3" s="373"/>
      <c r="I3" s="373"/>
      <c r="J3" s="373" t="s">
        <v>378</v>
      </c>
    </row>
    <row r="4" spans="2:10" s="349" customFormat="1" ht="14.25">
      <c r="B4" s="686" t="s">
        <v>214</v>
      </c>
      <c r="C4" s="689" t="s">
        <v>215</v>
      </c>
      <c r="D4" s="689"/>
      <c r="E4" s="689"/>
      <c r="F4" s="689"/>
      <c r="G4" s="689"/>
      <c r="H4" s="689"/>
      <c r="I4" s="689"/>
      <c r="J4" s="689"/>
    </row>
    <row r="5" spans="2:10" s="349" customFormat="1" ht="14.25">
      <c r="B5" s="687"/>
      <c r="C5" s="689" t="s">
        <v>216</v>
      </c>
      <c r="D5" s="689"/>
      <c r="E5" s="689" t="s">
        <v>201</v>
      </c>
      <c r="F5" s="689"/>
      <c r="G5" s="689" t="s">
        <v>202</v>
      </c>
      <c r="H5" s="689"/>
      <c r="I5" s="689" t="s">
        <v>344</v>
      </c>
      <c r="J5" s="689"/>
    </row>
    <row r="6" spans="2:10" s="349" customFormat="1" ht="60">
      <c r="B6" s="687"/>
      <c r="C6" s="374" t="s">
        <v>217</v>
      </c>
      <c r="D6" s="375" t="s">
        <v>96</v>
      </c>
      <c r="E6" s="374" t="s">
        <v>217</v>
      </c>
      <c r="F6" s="375" t="s">
        <v>96</v>
      </c>
      <c r="G6" s="374" t="s">
        <v>217</v>
      </c>
      <c r="H6" s="376" t="s">
        <v>96</v>
      </c>
      <c r="I6" s="374" t="s">
        <v>217</v>
      </c>
      <c r="J6" s="375" t="s">
        <v>96</v>
      </c>
    </row>
    <row r="7" spans="2:10" s="349" customFormat="1" ht="14.25">
      <c r="B7" s="688"/>
      <c r="C7" s="353">
        <v>1</v>
      </c>
      <c r="D7" s="353">
        <v>2</v>
      </c>
      <c r="E7" s="353">
        <v>3</v>
      </c>
      <c r="F7" s="353">
        <v>4</v>
      </c>
      <c r="G7" s="353">
        <v>5</v>
      </c>
      <c r="H7" s="353">
        <v>6</v>
      </c>
      <c r="I7" s="353">
        <v>7</v>
      </c>
      <c r="J7" s="353">
        <v>8</v>
      </c>
    </row>
    <row r="8" spans="2:10" s="349" customFormat="1" ht="14.25">
      <c r="B8" s="362" t="s">
        <v>218</v>
      </c>
      <c r="C8" s="362"/>
      <c r="D8" s="361"/>
      <c r="E8" s="362"/>
      <c r="F8" s="361"/>
      <c r="G8" s="362"/>
      <c r="H8" s="365"/>
      <c r="I8" s="365"/>
      <c r="J8" s="362"/>
    </row>
    <row r="9" spans="2:10" s="349" customFormat="1" ht="14.25">
      <c r="B9" s="362" t="s">
        <v>219</v>
      </c>
      <c r="C9" s="362"/>
      <c r="D9" s="361"/>
      <c r="E9" s="362"/>
      <c r="F9" s="361"/>
      <c r="G9" s="362"/>
      <c r="H9" s="365"/>
      <c r="I9" s="365"/>
      <c r="J9" s="362"/>
    </row>
    <row r="10" spans="2:10" s="349" customFormat="1" ht="14.25">
      <c r="B10" s="362" t="s">
        <v>220</v>
      </c>
      <c r="C10" s="362"/>
      <c r="D10" s="361"/>
      <c r="E10" s="362"/>
      <c r="F10" s="361"/>
      <c r="G10" s="362"/>
      <c r="H10" s="365"/>
      <c r="I10" s="365"/>
      <c r="J10" s="362"/>
    </row>
    <row r="11" spans="2:10" s="349" customFormat="1" ht="14.25">
      <c r="B11" s="362" t="s">
        <v>221</v>
      </c>
      <c r="C11" s="362"/>
      <c r="D11" s="365"/>
      <c r="E11" s="362"/>
      <c r="F11" s="365"/>
      <c r="G11" s="362"/>
      <c r="H11" s="365"/>
      <c r="I11" s="365"/>
      <c r="J11" s="362"/>
    </row>
    <row r="12" spans="2:10" s="349" customFormat="1" ht="14.25">
      <c r="B12" s="362" t="s">
        <v>222</v>
      </c>
      <c r="C12" s="362"/>
      <c r="D12" s="365"/>
      <c r="E12" s="362"/>
      <c r="F12" s="365"/>
      <c r="G12" s="362"/>
      <c r="H12" s="365"/>
      <c r="I12" s="365"/>
      <c r="J12" s="362"/>
    </row>
    <row r="13" spans="2:10" s="349" customFormat="1" ht="14.25">
      <c r="B13" s="362" t="s">
        <v>223</v>
      </c>
      <c r="C13" s="362"/>
      <c r="D13" s="361"/>
      <c r="E13" s="362"/>
      <c r="F13" s="361"/>
      <c r="G13" s="362"/>
      <c r="H13" s="365"/>
      <c r="I13" s="365"/>
      <c r="J13" s="362"/>
    </row>
    <row r="14" spans="2:10" s="349" customFormat="1" ht="14.25">
      <c r="B14" s="362" t="s">
        <v>224</v>
      </c>
      <c r="C14" s="362"/>
      <c r="D14" s="361"/>
      <c r="E14" s="362"/>
      <c r="F14" s="361"/>
      <c r="G14" s="362"/>
      <c r="H14" s="365"/>
      <c r="I14" s="365"/>
      <c r="J14" s="362"/>
    </row>
    <row r="15" spans="2:10" s="349" customFormat="1" ht="14.25">
      <c r="B15" s="362" t="s">
        <v>225</v>
      </c>
      <c r="C15" s="362"/>
      <c r="D15" s="361"/>
      <c r="E15" s="362"/>
      <c r="F15" s="361"/>
      <c r="G15" s="362"/>
      <c r="H15" s="365"/>
      <c r="I15" s="365"/>
      <c r="J15" s="362"/>
    </row>
    <row r="16" spans="2:10" s="349" customFormat="1" ht="14.25">
      <c r="B16" s="362" t="s">
        <v>226</v>
      </c>
      <c r="C16" s="362"/>
      <c r="D16" s="365"/>
      <c r="E16" s="362"/>
      <c r="F16" s="365"/>
      <c r="G16" s="362"/>
      <c r="H16" s="365"/>
      <c r="I16" s="365"/>
      <c r="J16" s="362"/>
    </row>
    <row r="17" spans="2:10" s="349" customFormat="1" ht="14.25">
      <c r="B17" s="362" t="s">
        <v>227</v>
      </c>
      <c r="C17" s="362"/>
      <c r="D17" s="365"/>
      <c r="E17" s="362"/>
      <c r="F17" s="365"/>
      <c r="G17" s="362"/>
      <c r="H17" s="365"/>
      <c r="I17" s="365"/>
      <c r="J17" s="362"/>
    </row>
    <row r="18" spans="2:10" s="349" customFormat="1" ht="14.25">
      <c r="B18" s="362" t="s">
        <v>228</v>
      </c>
      <c r="C18" s="362"/>
      <c r="D18" s="361"/>
      <c r="E18" s="362"/>
      <c r="F18" s="361"/>
      <c r="G18" s="362"/>
      <c r="H18" s="365"/>
      <c r="I18" s="365"/>
      <c r="J18" s="362"/>
    </row>
    <row r="19" spans="2:10" s="349" customFormat="1" ht="14.25">
      <c r="B19" s="362" t="s">
        <v>229</v>
      </c>
      <c r="C19" s="362"/>
      <c r="D19" s="361"/>
      <c r="E19" s="362"/>
      <c r="F19" s="361"/>
      <c r="G19" s="362"/>
      <c r="H19" s="365"/>
      <c r="I19" s="365"/>
      <c r="J19" s="362"/>
    </row>
    <row r="20" spans="2:10" s="349" customFormat="1" ht="14.25">
      <c r="B20" s="377" t="s">
        <v>38</v>
      </c>
      <c r="C20" s="377"/>
      <c r="D20" s="378">
        <f>SUM(D8:D19)</f>
        <v>0</v>
      </c>
      <c r="E20" s="378"/>
      <c r="F20" s="378">
        <f>SUM(F8:F19)</f>
        <v>0</v>
      </c>
      <c r="G20" s="378"/>
      <c r="H20" s="378">
        <f>SUM(H8:H19)</f>
        <v>0</v>
      </c>
      <c r="I20" s="378"/>
      <c r="J20" s="378">
        <f>SUM(J8:J19)</f>
        <v>0</v>
      </c>
    </row>
    <row r="21" spans="2:10" s="371" customFormat="1" ht="15.75" thickBot="1">
      <c r="B21" s="683" t="s">
        <v>230</v>
      </c>
      <c r="C21" s="683"/>
      <c r="D21" s="683"/>
      <c r="E21" s="683"/>
      <c r="F21" s="683"/>
      <c r="G21" s="683"/>
      <c r="H21" s="683"/>
      <c r="I21" s="379"/>
      <c r="J21" s="380">
        <f>+D20+F20+H20+J20</f>
        <v>0</v>
      </c>
    </row>
    <row r="22" spans="2:10" s="371" customFormat="1" ht="16.5" thickTop="1" thickBot="1">
      <c r="B22" s="684" t="s">
        <v>231</v>
      </c>
      <c r="C22" s="684"/>
      <c r="D22" s="684"/>
      <c r="E22" s="684"/>
      <c r="F22" s="684"/>
      <c r="G22" s="684"/>
      <c r="H22" s="684"/>
      <c r="I22" s="381"/>
      <c r="J22" s="382">
        <f>+J21/36</f>
        <v>0</v>
      </c>
    </row>
    <row r="23" spans="2:10" s="349" customFormat="1" thickTop="1"/>
    <row r="24" spans="2:10" s="349" customFormat="1" ht="14.25"/>
    <row r="25" spans="2:10" s="349" customFormat="1" ht="14.25">
      <c r="B25" s="685" t="s">
        <v>232</v>
      </c>
      <c r="C25" s="685"/>
      <c r="D25" s="685"/>
      <c r="E25" s="685"/>
      <c r="F25" s="685"/>
      <c r="G25" s="685"/>
      <c r="H25" s="685"/>
      <c r="I25" s="685"/>
      <c r="J25" s="685"/>
    </row>
    <row r="26" spans="2:10" s="349" customFormat="1" ht="14.25">
      <c r="B26" s="685"/>
      <c r="C26" s="685"/>
      <c r="D26" s="685"/>
      <c r="E26" s="685"/>
      <c r="F26" s="685"/>
      <c r="G26" s="685"/>
      <c r="H26" s="685"/>
      <c r="I26" s="685"/>
      <c r="J26" s="685"/>
    </row>
    <row r="27" spans="2:10" s="349" customFormat="1" ht="14.25">
      <c r="B27" s="685"/>
      <c r="C27" s="685"/>
      <c r="D27" s="685"/>
      <c r="E27" s="685"/>
      <c r="F27" s="685"/>
      <c r="G27" s="685"/>
      <c r="H27" s="685"/>
      <c r="I27" s="685"/>
      <c r="J27" s="685"/>
    </row>
    <row r="28" spans="2:10" s="349" customFormat="1" ht="14.25">
      <c r="B28" s="685"/>
      <c r="C28" s="685"/>
      <c r="D28" s="685"/>
      <c r="E28" s="685"/>
      <c r="F28" s="685"/>
      <c r="G28" s="685"/>
      <c r="H28" s="685"/>
      <c r="I28" s="685"/>
      <c r="J28" s="685"/>
    </row>
    <row r="30" spans="2:10" s="24" customFormat="1">
      <c r="B30" s="48"/>
      <c r="C30" s="133" t="s">
        <v>265</v>
      </c>
      <c r="D30" s="130"/>
      <c r="E30"/>
      <c r="F30" s="49"/>
      <c r="G30" s="49"/>
    </row>
    <row r="31" spans="2:10" s="24" customFormat="1" ht="14.25">
      <c r="B31" s="48"/>
      <c r="C31" s="47"/>
      <c r="D31" s="48"/>
      <c r="E31" s="48"/>
      <c r="F31" s="49"/>
      <c r="G31" s="49"/>
    </row>
    <row r="32" spans="2:10" s="24" customFormat="1" ht="21.75" customHeight="1">
      <c r="B32" s="48"/>
      <c r="C32" s="76" t="s">
        <v>266</v>
      </c>
      <c r="D32" s="76"/>
      <c r="E32" s="76"/>
      <c r="F32" s="76"/>
      <c r="G32" s="49"/>
    </row>
  </sheetData>
  <mergeCells count="10">
    <mergeCell ref="B21:H21"/>
    <mergeCell ref="B22:H22"/>
    <mergeCell ref="B25:J28"/>
    <mergeCell ref="B2:J2"/>
    <mergeCell ref="B4:B7"/>
    <mergeCell ref="C4:J4"/>
    <mergeCell ref="C5:D5"/>
    <mergeCell ref="E5:F5"/>
    <mergeCell ref="G5:H5"/>
    <mergeCell ref="I5:J5"/>
  </mergeCells>
  <phoneticPr fontId="68" type="noConversion"/>
  <pageMargins left="0.7" right="0.7" top="0.25" bottom="0.18" header="0.3" footer="0.3"/>
  <pageSetup scale="80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6" tint="0.59999389629810485"/>
  </sheetPr>
  <dimension ref="A1:M38"/>
  <sheetViews>
    <sheetView workbookViewId="0">
      <selection activeCell="Y34" sqref="Y34"/>
    </sheetView>
  </sheetViews>
  <sheetFormatPr defaultRowHeight="15"/>
  <cols>
    <col min="1" max="1" width="3" bestFit="1" customWidth="1"/>
    <col min="2" max="2" width="9.140625" customWidth="1"/>
    <col min="3" max="3" width="10.7109375" bestFit="1" customWidth="1"/>
    <col min="4" max="4" width="9.7109375" bestFit="1" customWidth="1"/>
    <col min="5" max="5" width="10.5703125" customWidth="1"/>
    <col min="6" max="6" width="5.85546875" bestFit="1" customWidth="1"/>
    <col min="7" max="7" width="11.42578125" customWidth="1"/>
    <col min="8" max="8" width="11.85546875" customWidth="1"/>
    <col min="9" max="9" width="11.28515625" bestFit="1" customWidth="1"/>
    <col min="10" max="10" width="12.85546875" bestFit="1" customWidth="1"/>
    <col min="11" max="11" width="7.5703125" customWidth="1"/>
  </cols>
  <sheetData>
    <row r="1" spans="2:13" s="383" customFormat="1" ht="12.75"/>
    <row r="2" spans="2:13" s="383" customFormat="1" ht="12.75" customHeight="1">
      <c r="B2" s="678" t="s">
        <v>233</v>
      </c>
      <c r="C2" s="678"/>
      <c r="D2" s="678"/>
      <c r="E2" s="678"/>
      <c r="F2" s="678"/>
      <c r="G2" s="678"/>
      <c r="H2" s="678"/>
      <c r="I2" s="678"/>
      <c r="J2" s="678"/>
      <c r="K2" s="678"/>
      <c r="L2" s="678"/>
      <c r="M2" s="678"/>
    </row>
    <row r="3" spans="2:13" s="383" customFormat="1" ht="12.75">
      <c r="M3" s="383" t="s">
        <v>378</v>
      </c>
    </row>
    <row r="4" spans="2:13" s="383" customFormat="1" ht="15" customHeight="1">
      <c r="B4" s="682" t="s">
        <v>20</v>
      </c>
      <c r="C4" s="682" t="s">
        <v>393</v>
      </c>
      <c r="D4" s="682" t="s">
        <v>234</v>
      </c>
      <c r="E4" s="682" t="s">
        <v>207</v>
      </c>
      <c r="F4" s="682" t="s">
        <v>208</v>
      </c>
      <c r="G4" s="682" t="s">
        <v>160</v>
      </c>
      <c r="H4" s="682" t="s">
        <v>235</v>
      </c>
      <c r="I4" s="682"/>
      <c r="J4" s="699" t="s">
        <v>396</v>
      </c>
      <c r="K4" s="699"/>
      <c r="L4" s="699"/>
      <c r="M4" s="699"/>
    </row>
    <row r="5" spans="2:13" s="383" customFormat="1" ht="40.5" customHeight="1">
      <c r="B5" s="682"/>
      <c r="C5" s="682"/>
      <c r="D5" s="682"/>
      <c r="E5" s="682"/>
      <c r="F5" s="682"/>
      <c r="G5" s="682"/>
      <c r="H5" s="351" t="s">
        <v>206</v>
      </c>
      <c r="I5" s="351" t="s">
        <v>211</v>
      </c>
      <c r="J5" s="351" t="s">
        <v>236</v>
      </c>
      <c r="K5" s="352" t="s">
        <v>237</v>
      </c>
      <c r="L5" s="352" t="s">
        <v>238</v>
      </c>
      <c r="M5" s="351" t="s">
        <v>235</v>
      </c>
    </row>
    <row r="6" spans="2:13" s="383" customFormat="1" ht="12.75">
      <c r="B6" s="682"/>
      <c r="C6" s="353">
        <v>1</v>
      </c>
      <c r="D6" s="353">
        <v>2</v>
      </c>
      <c r="E6" s="353">
        <v>3</v>
      </c>
      <c r="F6" s="353">
        <v>4</v>
      </c>
      <c r="G6" s="353">
        <v>5</v>
      </c>
      <c r="H6" s="353">
        <v>6</v>
      </c>
      <c r="I6" s="353">
        <v>7</v>
      </c>
      <c r="J6" s="353">
        <v>8</v>
      </c>
      <c r="K6" s="353">
        <v>9</v>
      </c>
      <c r="L6" s="353">
        <v>10</v>
      </c>
      <c r="M6" s="353">
        <v>11</v>
      </c>
    </row>
    <row r="7" spans="2:13" s="383" customFormat="1" ht="12.75">
      <c r="B7" s="692">
        <v>1</v>
      </c>
      <c r="C7" s="692"/>
      <c r="D7" s="695"/>
      <c r="E7" s="697"/>
      <c r="F7" s="697"/>
      <c r="G7" s="690"/>
      <c r="H7" s="690"/>
      <c r="I7" s="690"/>
      <c r="J7" s="384"/>
      <c r="K7" s="385"/>
      <c r="L7" s="385"/>
      <c r="M7" s="386"/>
    </row>
    <row r="8" spans="2:13" s="383" customFormat="1" ht="12.75">
      <c r="B8" s="692"/>
      <c r="C8" s="692"/>
      <c r="D8" s="695"/>
      <c r="E8" s="697"/>
      <c r="F8" s="697"/>
      <c r="G8" s="690"/>
      <c r="H8" s="690"/>
      <c r="I8" s="690"/>
      <c r="J8" s="387"/>
      <c r="K8" s="385"/>
      <c r="L8" s="385"/>
      <c r="M8" s="386"/>
    </row>
    <row r="9" spans="2:13" s="383" customFormat="1" ht="12.75">
      <c r="B9" s="692"/>
      <c r="C9" s="692"/>
      <c r="D9" s="695"/>
      <c r="E9" s="697"/>
      <c r="F9" s="697"/>
      <c r="G9" s="690"/>
      <c r="H9" s="690"/>
      <c r="I9" s="690"/>
      <c r="J9" s="384"/>
      <c r="K9" s="385"/>
      <c r="L9" s="385"/>
      <c r="M9" s="386"/>
    </row>
    <row r="10" spans="2:13" s="383" customFormat="1" ht="12.75">
      <c r="B10" s="692"/>
      <c r="C10" s="692"/>
      <c r="D10" s="695"/>
      <c r="E10" s="697"/>
      <c r="F10" s="697"/>
      <c r="G10" s="690"/>
      <c r="H10" s="690"/>
      <c r="I10" s="690"/>
      <c r="J10" s="387"/>
      <c r="K10" s="385"/>
      <c r="L10" s="385"/>
      <c r="M10" s="386"/>
    </row>
    <row r="11" spans="2:13" s="383" customFormat="1" ht="12.75">
      <c r="B11" s="692"/>
      <c r="C11" s="692"/>
      <c r="D11" s="695"/>
      <c r="E11" s="697"/>
      <c r="F11" s="697"/>
      <c r="G11" s="690"/>
      <c r="H11" s="690"/>
      <c r="I11" s="690"/>
      <c r="J11" s="387"/>
      <c r="K11" s="385"/>
      <c r="L11" s="385"/>
      <c r="M11" s="386"/>
    </row>
    <row r="12" spans="2:13" s="383" customFormat="1" ht="12.75">
      <c r="B12" s="692"/>
      <c r="C12" s="692"/>
      <c r="D12" s="695"/>
      <c r="E12" s="697"/>
      <c r="F12" s="697"/>
      <c r="G12" s="690"/>
      <c r="H12" s="690"/>
      <c r="I12" s="690"/>
      <c r="J12" s="384"/>
      <c r="K12" s="385"/>
      <c r="L12" s="385"/>
      <c r="M12" s="386"/>
    </row>
    <row r="13" spans="2:13" s="383" customFormat="1" ht="12.75">
      <c r="B13" s="693"/>
      <c r="C13" s="693"/>
      <c r="D13" s="696"/>
      <c r="E13" s="698"/>
      <c r="F13" s="698"/>
      <c r="G13" s="691"/>
      <c r="H13" s="691"/>
      <c r="I13" s="691"/>
      <c r="J13" s="384"/>
      <c r="K13" s="385"/>
      <c r="L13" s="385"/>
      <c r="M13" s="386"/>
    </row>
    <row r="14" spans="2:13" s="383" customFormat="1" ht="12.75">
      <c r="B14" s="692">
        <v>2</v>
      </c>
      <c r="C14" s="694"/>
      <c r="D14" s="695"/>
      <c r="E14" s="697"/>
      <c r="F14" s="697"/>
      <c r="G14" s="690"/>
      <c r="H14" s="690"/>
      <c r="I14" s="690"/>
      <c r="J14" s="384"/>
      <c r="K14" s="385"/>
      <c r="L14" s="385"/>
      <c r="M14" s="386"/>
    </row>
    <row r="15" spans="2:13" s="383" customFormat="1" ht="12.75">
      <c r="B15" s="692"/>
      <c r="C15" s="692"/>
      <c r="D15" s="695"/>
      <c r="E15" s="697"/>
      <c r="F15" s="697"/>
      <c r="G15" s="690"/>
      <c r="H15" s="690"/>
      <c r="I15" s="690"/>
      <c r="J15" s="387"/>
      <c r="K15" s="385"/>
      <c r="L15" s="385"/>
      <c r="M15" s="386"/>
    </row>
    <row r="16" spans="2:13" s="383" customFormat="1" ht="12.75">
      <c r="B16" s="692"/>
      <c r="C16" s="692"/>
      <c r="D16" s="695"/>
      <c r="E16" s="697"/>
      <c r="F16" s="697"/>
      <c r="G16" s="690"/>
      <c r="H16" s="690"/>
      <c r="I16" s="690"/>
      <c r="J16" s="384"/>
      <c r="K16" s="385"/>
      <c r="L16" s="385"/>
      <c r="M16" s="386"/>
    </row>
    <row r="17" spans="2:13" s="383" customFormat="1" ht="12.75">
      <c r="B17" s="692"/>
      <c r="C17" s="692"/>
      <c r="D17" s="695"/>
      <c r="E17" s="697"/>
      <c r="F17" s="697"/>
      <c r="G17" s="690"/>
      <c r="H17" s="690"/>
      <c r="I17" s="690"/>
      <c r="J17" s="387"/>
      <c r="K17" s="385"/>
      <c r="L17" s="385"/>
      <c r="M17" s="386"/>
    </row>
    <row r="18" spans="2:13" s="383" customFormat="1" ht="12.75">
      <c r="B18" s="692"/>
      <c r="C18" s="692"/>
      <c r="D18" s="695"/>
      <c r="E18" s="697"/>
      <c r="F18" s="697"/>
      <c r="G18" s="690"/>
      <c r="H18" s="690"/>
      <c r="I18" s="690"/>
      <c r="J18" s="387"/>
      <c r="K18" s="385"/>
      <c r="L18" s="385"/>
      <c r="M18" s="386"/>
    </row>
    <row r="19" spans="2:13" s="383" customFormat="1" ht="12.75">
      <c r="B19" s="692"/>
      <c r="C19" s="692"/>
      <c r="D19" s="695"/>
      <c r="E19" s="697"/>
      <c r="F19" s="697"/>
      <c r="G19" s="690"/>
      <c r="H19" s="690"/>
      <c r="I19" s="690"/>
      <c r="J19" s="384"/>
      <c r="K19" s="385"/>
      <c r="L19" s="385"/>
      <c r="M19" s="386"/>
    </row>
    <row r="20" spans="2:13" s="383" customFormat="1" ht="12.75">
      <c r="B20" s="693"/>
      <c r="C20" s="693"/>
      <c r="D20" s="696"/>
      <c r="E20" s="698"/>
      <c r="F20" s="698"/>
      <c r="G20" s="691"/>
      <c r="H20" s="691"/>
      <c r="I20" s="691"/>
      <c r="J20" s="384"/>
      <c r="K20" s="385"/>
      <c r="L20" s="385"/>
      <c r="M20" s="386"/>
    </row>
    <row r="21" spans="2:13" s="383" customFormat="1" ht="12.75">
      <c r="B21" s="692">
        <v>3</v>
      </c>
      <c r="C21" s="694"/>
      <c r="D21" s="695"/>
      <c r="E21" s="697"/>
      <c r="F21" s="697"/>
      <c r="G21" s="690"/>
      <c r="H21" s="690"/>
      <c r="I21" s="690"/>
      <c r="J21" s="384"/>
      <c r="K21" s="385"/>
      <c r="L21" s="385"/>
      <c r="M21" s="386"/>
    </row>
    <row r="22" spans="2:13" s="383" customFormat="1" ht="12.75">
      <c r="B22" s="692"/>
      <c r="C22" s="692"/>
      <c r="D22" s="695"/>
      <c r="E22" s="697"/>
      <c r="F22" s="697"/>
      <c r="G22" s="690"/>
      <c r="H22" s="690"/>
      <c r="I22" s="690"/>
      <c r="J22" s="387"/>
      <c r="K22" s="385"/>
      <c r="L22" s="385"/>
      <c r="M22" s="386"/>
    </row>
    <row r="23" spans="2:13" s="383" customFormat="1" ht="12.75">
      <c r="B23" s="692"/>
      <c r="C23" s="692"/>
      <c r="D23" s="695"/>
      <c r="E23" s="697"/>
      <c r="F23" s="697"/>
      <c r="G23" s="690"/>
      <c r="H23" s="690"/>
      <c r="I23" s="690"/>
      <c r="J23" s="384"/>
      <c r="K23" s="385"/>
      <c r="L23" s="385"/>
      <c r="M23" s="386"/>
    </row>
    <row r="24" spans="2:13" s="383" customFormat="1" ht="12.75">
      <c r="B24" s="692"/>
      <c r="C24" s="692"/>
      <c r="D24" s="695"/>
      <c r="E24" s="697"/>
      <c r="F24" s="697"/>
      <c r="G24" s="690"/>
      <c r="H24" s="690"/>
      <c r="I24" s="690"/>
      <c r="J24" s="387"/>
      <c r="K24" s="385"/>
      <c r="L24" s="385"/>
      <c r="M24" s="386"/>
    </row>
    <row r="25" spans="2:13" s="383" customFormat="1" ht="12.75">
      <c r="B25" s="692"/>
      <c r="C25" s="692"/>
      <c r="D25" s="695"/>
      <c r="E25" s="697"/>
      <c r="F25" s="697"/>
      <c r="G25" s="690"/>
      <c r="H25" s="690"/>
      <c r="I25" s="690"/>
      <c r="J25" s="387"/>
      <c r="K25" s="385"/>
      <c r="L25" s="385"/>
      <c r="M25" s="386"/>
    </row>
    <row r="26" spans="2:13" s="383" customFormat="1" ht="12.75">
      <c r="B26" s="692"/>
      <c r="C26" s="692"/>
      <c r="D26" s="695"/>
      <c r="E26" s="697"/>
      <c r="F26" s="697"/>
      <c r="G26" s="690"/>
      <c r="H26" s="690"/>
      <c r="I26" s="690"/>
      <c r="J26" s="384"/>
      <c r="K26" s="385"/>
      <c r="L26" s="385"/>
      <c r="M26" s="386"/>
    </row>
    <row r="27" spans="2:13" s="383" customFormat="1" ht="12.75">
      <c r="B27" s="693"/>
      <c r="C27" s="693"/>
      <c r="D27" s="696"/>
      <c r="E27" s="698"/>
      <c r="F27" s="698"/>
      <c r="G27" s="691"/>
      <c r="H27" s="691"/>
      <c r="I27" s="691"/>
      <c r="J27" s="384"/>
      <c r="K27" s="385"/>
      <c r="L27" s="385"/>
      <c r="M27" s="386"/>
    </row>
    <row r="28" spans="2:13" s="383" customFormat="1" ht="12.75">
      <c r="B28" s="692">
        <v>4</v>
      </c>
      <c r="C28" s="694"/>
      <c r="D28" s="695"/>
      <c r="E28" s="697"/>
      <c r="F28" s="697"/>
      <c r="G28" s="690"/>
      <c r="H28" s="690"/>
      <c r="I28" s="690"/>
      <c r="J28" s="384"/>
      <c r="K28" s="385"/>
      <c r="L28" s="385"/>
      <c r="M28" s="386"/>
    </row>
    <row r="29" spans="2:13" s="383" customFormat="1" ht="12.75">
      <c r="B29" s="692"/>
      <c r="C29" s="692"/>
      <c r="D29" s="695"/>
      <c r="E29" s="697"/>
      <c r="F29" s="697"/>
      <c r="G29" s="690"/>
      <c r="H29" s="690"/>
      <c r="I29" s="690"/>
      <c r="J29" s="387"/>
      <c r="K29" s="385"/>
      <c r="L29" s="385"/>
      <c r="M29" s="386"/>
    </row>
    <row r="30" spans="2:13" s="383" customFormat="1" ht="12.75">
      <c r="B30" s="692"/>
      <c r="C30" s="692"/>
      <c r="D30" s="695"/>
      <c r="E30" s="697"/>
      <c r="F30" s="697"/>
      <c r="G30" s="690"/>
      <c r="H30" s="690"/>
      <c r="I30" s="690"/>
      <c r="J30" s="384"/>
      <c r="K30" s="385"/>
      <c r="L30" s="385"/>
      <c r="M30" s="386"/>
    </row>
    <row r="31" spans="2:13" s="383" customFormat="1" ht="12.75">
      <c r="B31" s="692"/>
      <c r="C31" s="692"/>
      <c r="D31" s="695"/>
      <c r="E31" s="697"/>
      <c r="F31" s="697"/>
      <c r="G31" s="690"/>
      <c r="H31" s="690"/>
      <c r="I31" s="690"/>
      <c r="J31" s="387"/>
      <c r="K31" s="385"/>
      <c r="L31" s="385"/>
      <c r="M31" s="386"/>
    </row>
    <row r="32" spans="2:13" s="383" customFormat="1" ht="12.75">
      <c r="B32" s="692"/>
      <c r="C32" s="692"/>
      <c r="D32" s="695"/>
      <c r="E32" s="697"/>
      <c r="F32" s="697"/>
      <c r="G32" s="690"/>
      <c r="H32" s="690"/>
      <c r="I32" s="690"/>
      <c r="J32" s="387"/>
      <c r="K32" s="385"/>
      <c r="L32" s="385"/>
      <c r="M32" s="386"/>
    </row>
    <row r="33" spans="1:13" s="383" customFormat="1" ht="12.75">
      <c r="B33" s="692"/>
      <c r="C33" s="692"/>
      <c r="D33" s="695"/>
      <c r="E33" s="697"/>
      <c r="F33" s="697"/>
      <c r="G33" s="690"/>
      <c r="H33" s="690"/>
      <c r="I33" s="690"/>
      <c r="J33" s="384"/>
      <c r="K33" s="385"/>
      <c r="L33" s="385"/>
      <c r="M33" s="386"/>
    </row>
    <row r="34" spans="1:13" s="383" customFormat="1" ht="12.75">
      <c r="B34" s="693"/>
      <c r="C34" s="693"/>
      <c r="D34" s="696"/>
      <c r="E34" s="698"/>
      <c r="F34" s="698"/>
      <c r="G34" s="691"/>
      <c r="H34" s="691"/>
      <c r="I34" s="691"/>
      <c r="J34" s="384"/>
      <c r="K34" s="385"/>
      <c r="L34" s="385"/>
      <c r="M34" s="386"/>
    </row>
    <row r="36" spans="1:13" s="24" customFormat="1">
      <c r="A36" s="48"/>
      <c r="B36" s="133" t="s">
        <v>265</v>
      </c>
      <c r="C36" s="130"/>
      <c r="D36"/>
      <c r="E36" s="49"/>
      <c r="F36" s="49"/>
    </row>
    <row r="37" spans="1:13" s="24" customFormat="1" ht="14.25">
      <c r="A37" s="48"/>
      <c r="B37" s="47"/>
      <c r="C37" s="48"/>
      <c r="D37" s="48"/>
      <c r="E37" s="49"/>
      <c r="F37" s="49"/>
    </row>
    <row r="38" spans="1:13" s="24" customFormat="1" ht="21.75" customHeight="1">
      <c r="A38" s="48"/>
      <c r="B38" s="76" t="s">
        <v>266</v>
      </c>
      <c r="C38" s="76"/>
      <c r="D38" s="76"/>
      <c r="E38" s="76"/>
      <c r="F38" s="49"/>
    </row>
  </sheetData>
  <mergeCells count="41">
    <mergeCell ref="B2:M2"/>
    <mergeCell ref="H4:I4"/>
    <mergeCell ref="J4:M4"/>
    <mergeCell ref="B4:B6"/>
    <mergeCell ref="F4:F5"/>
    <mergeCell ref="G4:G5"/>
    <mergeCell ref="C4:C5"/>
    <mergeCell ref="D4:D5"/>
    <mergeCell ref="E4:E5"/>
    <mergeCell ref="G7:G13"/>
    <mergeCell ref="H7:H13"/>
    <mergeCell ref="I7:I13"/>
    <mergeCell ref="B14:B20"/>
    <mergeCell ref="C14:C20"/>
    <mergeCell ref="D14:D20"/>
    <mergeCell ref="E14:E20"/>
    <mergeCell ref="F14:F20"/>
    <mergeCell ref="G14:G20"/>
    <mergeCell ref="H14:H20"/>
    <mergeCell ref="I14:I20"/>
    <mergeCell ref="B7:B13"/>
    <mergeCell ref="C7:C13"/>
    <mergeCell ref="D7:D13"/>
    <mergeCell ref="E7:E13"/>
    <mergeCell ref="F7:F13"/>
    <mergeCell ref="I21:I27"/>
    <mergeCell ref="B28:B34"/>
    <mergeCell ref="C28:C34"/>
    <mergeCell ref="D28:D34"/>
    <mergeCell ref="E28:E34"/>
    <mergeCell ref="F28:F34"/>
    <mergeCell ref="G28:G34"/>
    <mergeCell ref="H28:H34"/>
    <mergeCell ref="I28:I34"/>
    <mergeCell ref="D21:D27"/>
    <mergeCell ref="E21:E27"/>
    <mergeCell ref="F21:F27"/>
    <mergeCell ref="G21:G27"/>
    <mergeCell ref="H21:H27"/>
    <mergeCell ref="B21:B27"/>
    <mergeCell ref="C21:C27"/>
  </mergeCells>
  <phoneticPr fontId="68" type="noConversion"/>
  <pageMargins left="0.16" right="0.13" top="0.75" bottom="0.43" header="0.3" footer="0.3"/>
  <pageSetup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B483D-DA92-4B1E-9734-525656FCEFC6}">
  <dimension ref="A1"/>
  <sheetViews>
    <sheetView workbookViewId="0">
      <selection activeCell="I24" sqref="I24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D0368-B28B-446D-8A53-BDDA0CF0C1FE}">
  <dimension ref="A1:N31"/>
  <sheetViews>
    <sheetView topLeftCell="A19" workbookViewId="0">
      <selection activeCell="L43" sqref="L43"/>
    </sheetView>
  </sheetViews>
  <sheetFormatPr defaultRowHeight="15"/>
  <cols>
    <col min="1" max="1" width="3.7109375" bestFit="1" customWidth="1"/>
    <col min="2" max="2" width="14" bestFit="1" customWidth="1"/>
    <col min="3" max="3" width="23.28515625" bestFit="1" customWidth="1"/>
    <col min="4" max="4" width="22" bestFit="1" customWidth="1"/>
    <col min="5" max="7" width="17.42578125" customWidth="1"/>
    <col min="8" max="8" width="19" bestFit="1" customWidth="1"/>
    <col min="9" max="9" width="21.5703125" bestFit="1" customWidth="1"/>
    <col min="10" max="10" width="16.5703125" customWidth="1"/>
    <col min="11" max="11" width="26.7109375" bestFit="1" customWidth="1"/>
    <col min="12" max="12" width="18.140625" bestFit="1" customWidth="1"/>
    <col min="13" max="13" width="12.7109375" bestFit="1" customWidth="1"/>
    <col min="14" max="14" width="17.140625" customWidth="1"/>
  </cols>
  <sheetData>
    <row r="1" spans="1:14">
      <c r="A1" s="393"/>
      <c r="B1" s="393"/>
      <c r="C1" s="393"/>
      <c r="D1" s="393"/>
      <c r="E1" s="393"/>
      <c r="F1" s="393"/>
      <c r="G1" s="393"/>
      <c r="H1" s="393"/>
      <c r="I1" s="393"/>
      <c r="J1" s="394"/>
      <c r="K1" s="394"/>
      <c r="L1" s="395"/>
      <c r="M1" s="396"/>
      <c r="N1" s="397"/>
    </row>
    <row r="2" spans="1:14" ht="15.75">
      <c r="A2" s="531" t="s">
        <v>430</v>
      </c>
      <c r="B2" s="531"/>
      <c r="C2" s="531"/>
      <c r="D2" s="531"/>
      <c r="E2" s="531"/>
      <c r="F2" s="531"/>
      <c r="G2" s="531"/>
      <c r="H2" s="531"/>
      <c r="I2" s="531"/>
      <c r="J2" s="531"/>
      <c r="K2" s="531"/>
      <c r="L2" s="531"/>
      <c r="M2" s="531"/>
      <c r="N2" s="398"/>
    </row>
    <row r="3" spans="1:14">
      <c r="A3" s="399"/>
      <c r="B3" s="399"/>
      <c r="C3" s="400"/>
      <c r="D3" s="399"/>
      <c r="E3" s="399"/>
      <c r="F3" s="399"/>
      <c r="G3" s="399"/>
      <c r="H3" s="399"/>
      <c r="I3" s="399"/>
      <c r="J3" s="401"/>
      <c r="K3" s="401"/>
      <c r="L3" s="402"/>
      <c r="M3" s="403" t="s">
        <v>431</v>
      </c>
      <c r="N3" s="398"/>
    </row>
    <row r="4" spans="1:14" ht="45">
      <c r="A4" s="727" t="s">
        <v>20</v>
      </c>
      <c r="B4" s="727" t="s">
        <v>432</v>
      </c>
      <c r="C4" s="727" t="s">
        <v>158</v>
      </c>
      <c r="D4" s="727" t="s">
        <v>433</v>
      </c>
      <c r="E4" s="726" t="s">
        <v>207</v>
      </c>
      <c r="F4" s="726" t="s">
        <v>208</v>
      </c>
      <c r="G4" s="726" t="s">
        <v>209</v>
      </c>
      <c r="H4" s="726" t="s">
        <v>434</v>
      </c>
      <c r="I4" s="726" t="s">
        <v>161</v>
      </c>
      <c r="J4" s="726" t="s">
        <v>435</v>
      </c>
      <c r="K4" s="726" t="s">
        <v>436</v>
      </c>
      <c r="L4" s="725" t="s">
        <v>96</v>
      </c>
      <c r="M4" s="724" t="s">
        <v>437</v>
      </c>
      <c r="N4" s="723" t="s">
        <v>438</v>
      </c>
    </row>
    <row r="5" spans="1:14" ht="51">
      <c r="A5" s="722">
        <v>1</v>
      </c>
      <c r="B5" s="722">
        <v>9051422</v>
      </c>
      <c r="C5" s="722" t="s">
        <v>743</v>
      </c>
      <c r="D5" s="722"/>
      <c r="E5" s="721" t="s">
        <v>744</v>
      </c>
      <c r="F5" s="721" t="s">
        <v>745</v>
      </c>
      <c r="G5" s="721" t="s">
        <v>746</v>
      </c>
      <c r="H5" s="720" t="s">
        <v>747</v>
      </c>
      <c r="I5" s="720" t="s">
        <v>359</v>
      </c>
      <c r="J5" s="720" t="s">
        <v>748</v>
      </c>
      <c r="K5" s="720" t="s">
        <v>749</v>
      </c>
      <c r="L5" s="719">
        <v>1400000</v>
      </c>
      <c r="M5" s="718">
        <v>6</v>
      </c>
      <c r="N5" s="717">
        <f>SUM(L5*M5)</f>
        <v>8400000</v>
      </c>
    </row>
    <row r="6" spans="1:14" ht="51">
      <c r="A6" s="722">
        <v>2</v>
      </c>
      <c r="B6" s="722">
        <v>9051422</v>
      </c>
      <c r="C6" s="722" t="s">
        <v>743</v>
      </c>
      <c r="D6" s="722"/>
      <c r="E6" s="721" t="s">
        <v>750</v>
      </c>
      <c r="F6" s="721" t="s">
        <v>751</v>
      </c>
      <c r="G6" s="721" t="s">
        <v>752</v>
      </c>
      <c r="H6" s="720" t="s">
        <v>753</v>
      </c>
      <c r="I6" s="720" t="s">
        <v>359</v>
      </c>
      <c r="J6" s="720" t="s">
        <v>754</v>
      </c>
      <c r="K6" s="720" t="s">
        <v>755</v>
      </c>
      <c r="L6" s="719">
        <v>1400000</v>
      </c>
      <c r="M6" s="718">
        <v>6</v>
      </c>
      <c r="N6" s="717">
        <f t="shared" ref="N6:N30" si="0">SUM(L6*M6)</f>
        <v>8400000</v>
      </c>
    </row>
    <row r="7" spans="1:14" ht="51">
      <c r="A7" s="722">
        <v>3</v>
      </c>
      <c r="B7" s="722">
        <v>9051422</v>
      </c>
      <c r="C7" s="722" t="s">
        <v>743</v>
      </c>
      <c r="D7" s="722"/>
      <c r="E7" s="716" t="s">
        <v>756</v>
      </c>
      <c r="F7" s="716" t="s">
        <v>757</v>
      </c>
      <c r="G7" s="720" t="s">
        <v>758</v>
      </c>
      <c r="H7" s="720" t="s">
        <v>759</v>
      </c>
      <c r="I7" s="720" t="s">
        <v>359</v>
      </c>
      <c r="J7" s="715" t="s">
        <v>760</v>
      </c>
      <c r="K7" s="716" t="s">
        <v>760</v>
      </c>
      <c r="L7" s="719">
        <v>1400000</v>
      </c>
      <c r="M7" s="718">
        <v>6</v>
      </c>
      <c r="N7" s="717">
        <f t="shared" si="0"/>
        <v>8400000</v>
      </c>
    </row>
    <row r="8" spans="1:14" ht="63.75">
      <c r="A8" s="722">
        <v>4</v>
      </c>
      <c r="B8" s="722">
        <v>9051422</v>
      </c>
      <c r="C8" s="722" t="s">
        <v>743</v>
      </c>
      <c r="D8" s="722"/>
      <c r="E8" s="716" t="s">
        <v>761</v>
      </c>
      <c r="F8" s="716" t="s">
        <v>762</v>
      </c>
      <c r="G8" s="714" t="s">
        <v>763</v>
      </c>
      <c r="H8" s="716" t="s">
        <v>764</v>
      </c>
      <c r="I8" s="716" t="s">
        <v>359</v>
      </c>
      <c r="J8" s="715" t="s">
        <v>765</v>
      </c>
      <c r="K8" s="716" t="s">
        <v>766</v>
      </c>
      <c r="L8" s="717">
        <v>1400000</v>
      </c>
      <c r="M8" s="718">
        <v>6</v>
      </c>
      <c r="N8" s="717">
        <f t="shared" si="0"/>
        <v>8400000</v>
      </c>
    </row>
    <row r="9" spans="1:14" ht="51">
      <c r="A9" s="722">
        <v>5</v>
      </c>
      <c r="B9" s="722">
        <v>9051422</v>
      </c>
      <c r="C9" s="722" t="s">
        <v>743</v>
      </c>
      <c r="D9" s="722"/>
      <c r="E9" s="722" t="s">
        <v>767</v>
      </c>
      <c r="F9" s="722" t="s">
        <v>768</v>
      </c>
      <c r="G9" s="722" t="s">
        <v>769</v>
      </c>
      <c r="H9" s="720" t="s">
        <v>770</v>
      </c>
      <c r="I9" s="722" t="s">
        <v>359</v>
      </c>
      <c r="J9" s="713" t="s">
        <v>760</v>
      </c>
      <c r="K9" s="713" t="s">
        <v>771</v>
      </c>
      <c r="L9" s="712">
        <v>1400000</v>
      </c>
      <c r="M9" s="711">
        <v>6</v>
      </c>
      <c r="N9" s="717">
        <f t="shared" si="0"/>
        <v>8400000</v>
      </c>
    </row>
    <row r="10" spans="1:14" ht="51">
      <c r="A10" s="722">
        <v>6</v>
      </c>
      <c r="B10" s="722">
        <v>9051422</v>
      </c>
      <c r="C10" s="722" t="s">
        <v>743</v>
      </c>
      <c r="D10" s="722"/>
      <c r="E10" s="716" t="s">
        <v>772</v>
      </c>
      <c r="F10" s="716" t="s">
        <v>773</v>
      </c>
      <c r="G10" s="716" t="s">
        <v>774</v>
      </c>
      <c r="H10" s="716" t="s">
        <v>775</v>
      </c>
      <c r="I10" s="720" t="s">
        <v>359</v>
      </c>
      <c r="J10" s="716" t="s">
        <v>771</v>
      </c>
      <c r="K10" s="720" t="s">
        <v>771</v>
      </c>
      <c r="L10" s="719">
        <v>1400000</v>
      </c>
      <c r="M10" s="718">
        <v>6</v>
      </c>
      <c r="N10" s="717">
        <f t="shared" si="0"/>
        <v>8400000</v>
      </c>
    </row>
    <row r="11" spans="1:14" ht="51">
      <c r="A11" s="722">
        <v>7</v>
      </c>
      <c r="B11" s="722">
        <v>9051422</v>
      </c>
      <c r="C11" s="722" t="s">
        <v>743</v>
      </c>
      <c r="D11" s="722"/>
      <c r="E11" s="722" t="s">
        <v>776</v>
      </c>
      <c r="F11" s="722" t="s">
        <v>777</v>
      </c>
      <c r="G11" s="722" t="s">
        <v>778</v>
      </c>
      <c r="H11" s="720" t="s">
        <v>779</v>
      </c>
      <c r="I11" s="722" t="s">
        <v>358</v>
      </c>
      <c r="J11" s="722" t="s">
        <v>780</v>
      </c>
      <c r="K11" s="722" t="s">
        <v>780</v>
      </c>
      <c r="L11" s="711">
        <v>1597000</v>
      </c>
      <c r="M11" s="711">
        <v>6</v>
      </c>
      <c r="N11" s="717">
        <f t="shared" si="0"/>
        <v>9582000</v>
      </c>
    </row>
    <row r="12" spans="1:14" ht="51">
      <c r="A12" s="722">
        <v>8</v>
      </c>
      <c r="B12" s="722">
        <v>9051422</v>
      </c>
      <c r="C12" s="722" t="s">
        <v>743</v>
      </c>
      <c r="D12" s="722"/>
      <c r="E12" s="720" t="s">
        <v>781</v>
      </c>
      <c r="F12" s="720" t="s">
        <v>777</v>
      </c>
      <c r="G12" s="720" t="s">
        <v>782</v>
      </c>
      <c r="H12" s="720" t="s">
        <v>783</v>
      </c>
      <c r="I12" s="720" t="s">
        <v>359</v>
      </c>
      <c r="J12" s="716" t="s">
        <v>780</v>
      </c>
      <c r="K12" s="716" t="s">
        <v>784</v>
      </c>
      <c r="L12" s="719">
        <v>1400000</v>
      </c>
      <c r="M12" s="718">
        <v>6</v>
      </c>
      <c r="N12" s="717">
        <f t="shared" si="0"/>
        <v>8400000</v>
      </c>
    </row>
    <row r="13" spans="1:14" ht="63.75">
      <c r="A13" s="722">
        <v>9</v>
      </c>
      <c r="B13" s="722">
        <v>9051422</v>
      </c>
      <c r="C13" s="722" t="s">
        <v>743</v>
      </c>
      <c r="D13" s="722"/>
      <c r="E13" s="720" t="s">
        <v>785</v>
      </c>
      <c r="F13" s="720" t="s">
        <v>777</v>
      </c>
      <c r="G13" s="720" t="s">
        <v>786</v>
      </c>
      <c r="H13" s="720" t="s">
        <v>787</v>
      </c>
      <c r="I13" s="720" t="s">
        <v>520</v>
      </c>
      <c r="J13" s="720" t="s">
        <v>788</v>
      </c>
      <c r="K13" s="716" t="s">
        <v>766</v>
      </c>
      <c r="L13" s="717">
        <v>1320000</v>
      </c>
      <c r="M13" s="718">
        <v>6</v>
      </c>
      <c r="N13" s="717">
        <f t="shared" si="0"/>
        <v>7920000</v>
      </c>
    </row>
    <row r="14" spans="1:14" ht="38.25">
      <c r="A14" s="722">
        <v>10</v>
      </c>
      <c r="B14" s="722">
        <v>9051422</v>
      </c>
      <c r="C14" s="722" t="s">
        <v>743</v>
      </c>
      <c r="D14" s="722"/>
      <c r="E14" s="720" t="s">
        <v>789</v>
      </c>
      <c r="F14" s="720" t="s">
        <v>790</v>
      </c>
      <c r="G14" s="720" t="s">
        <v>791</v>
      </c>
      <c r="H14" s="720" t="s">
        <v>792</v>
      </c>
      <c r="I14" s="720" t="s">
        <v>529</v>
      </c>
      <c r="J14" s="720" t="s">
        <v>793</v>
      </c>
      <c r="K14" s="716" t="s">
        <v>784</v>
      </c>
      <c r="L14" s="717">
        <v>1210000</v>
      </c>
      <c r="M14" s="718">
        <v>6</v>
      </c>
      <c r="N14" s="717">
        <f t="shared" si="0"/>
        <v>7260000</v>
      </c>
    </row>
    <row r="15" spans="1:14" ht="25.5">
      <c r="A15" s="710">
        <v>11</v>
      </c>
      <c r="B15" s="722">
        <v>9051422</v>
      </c>
      <c r="C15" s="722" t="s">
        <v>743</v>
      </c>
      <c r="D15" s="710"/>
      <c r="E15" s="709" t="s">
        <v>794</v>
      </c>
      <c r="F15" s="709" t="s">
        <v>795</v>
      </c>
      <c r="G15" s="709" t="s">
        <v>796</v>
      </c>
      <c r="H15" s="716" t="s">
        <v>797</v>
      </c>
      <c r="I15" s="709" t="s">
        <v>531</v>
      </c>
      <c r="J15" s="709" t="s">
        <v>793</v>
      </c>
      <c r="K15" s="709" t="s">
        <v>798</v>
      </c>
      <c r="L15" s="708">
        <v>1334000</v>
      </c>
      <c r="M15" s="709">
        <v>6</v>
      </c>
      <c r="N15" s="717">
        <f t="shared" si="0"/>
        <v>8004000</v>
      </c>
    </row>
    <row r="16" spans="1:14" ht="63.75">
      <c r="A16" s="710">
        <v>12</v>
      </c>
      <c r="B16" s="722">
        <v>9051422</v>
      </c>
      <c r="C16" s="722" t="s">
        <v>743</v>
      </c>
      <c r="D16" s="710"/>
      <c r="E16" s="709" t="s">
        <v>822</v>
      </c>
      <c r="F16" s="709" t="s">
        <v>823</v>
      </c>
      <c r="G16" s="709" t="s">
        <v>824</v>
      </c>
      <c r="H16" s="716" t="s">
        <v>825</v>
      </c>
      <c r="I16" s="709" t="s">
        <v>548</v>
      </c>
      <c r="J16" s="709" t="s">
        <v>826</v>
      </c>
      <c r="K16" s="709" t="s">
        <v>827</v>
      </c>
      <c r="L16" s="708">
        <v>1544000</v>
      </c>
      <c r="M16" s="709">
        <v>6</v>
      </c>
      <c r="N16" s="717">
        <f t="shared" si="0"/>
        <v>9264000</v>
      </c>
    </row>
    <row r="17" spans="1:14">
      <c r="A17" s="710">
        <v>13</v>
      </c>
      <c r="B17" s="722">
        <v>9051422</v>
      </c>
      <c r="C17" s="722" t="s">
        <v>743</v>
      </c>
      <c r="D17" s="710"/>
      <c r="E17" s="707" t="s">
        <v>812</v>
      </c>
      <c r="F17" s="707" t="s">
        <v>813</v>
      </c>
      <c r="G17" s="707" t="s">
        <v>814</v>
      </c>
      <c r="H17" s="707" t="s">
        <v>540</v>
      </c>
      <c r="I17" s="707" t="s">
        <v>334</v>
      </c>
      <c r="J17" s="707" t="s">
        <v>766</v>
      </c>
      <c r="K17" s="707" t="s">
        <v>815</v>
      </c>
      <c r="L17" s="706">
        <v>900000</v>
      </c>
      <c r="M17" s="707">
        <v>6</v>
      </c>
      <c r="N17" s="717">
        <f t="shared" si="0"/>
        <v>5400000</v>
      </c>
    </row>
    <row r="18" spans="1:14">
      <c r="A18" s="710">
        <v>14</v>
      </c>
      <c r="B18" s="722">
        <v>9051422</v>
      </c>
      <c r="C18" s="722" t="s">
        <v>743</v>
      </c>
      <c r="D18" s="710"/>
      <c r="E18" s="707" t="s">
        <v>816</v>
      </c>
      <c r="F18" s="707" t="s">
        <v>817</v>
      </c>
      <c r="G18" s="707" t="s">
        <v>818</v>
      </c>
      <c r="H18" s="707" t="s">
        <v>810</v>
      </c>
      <c r="I18" s="707" t="s">
        <v>334</v>
      </c>
      <c r="J18" s="707" t="s">
        <v>793</v>
      </c>
      <c r="K18" s="707" t="s">
        <v>793</v>
      </c>
      <c r="L18" s="706">
        <v>900000</v>
      </c>
      <c r="M18" s="707">
        <v>6</v>
      </c>
      <c r="N18" s="717">
        <f t="shared" si="0"/>
        <v>5400000</v>
      </c>
    </row>
    <row r="19" spans="1:14">
      <c r="A19" s="710">
        <v>15</v>
      </c>
      <c r="B19" s="722">
        <v>9051422</v>
      </c>
      <c r="C19" s="722" t="s">
        <v>743</v>
      </c>
      <c r="D19" s="710"/>
      <c r="E19" s="707" t="s">
        <v>819</v>
      </c>
      <c r="F19" s="707" t="s">
        <v>820</v>
      </c>
      <c r="G19" s="707" t="s">
        <v>821</v>
      </c>
      <c r="H19" s="707" t="s">
        <v>810</v>
      </c>
      <c r="I19" s="707" t="s">
        <v>334</v>
      </c>
      <c r="J19" s="707" t="s">
        <v>793</v>
      </c>
      <c r="K19" s="707" t="s">
        <v>798</v>
      </c>
      <c r="L19" s="706">
        <v>900000</v>
      </c>
      <c r="M19" s="707">
        <v>6</v>
      </c>
      <c r="N19" s="717">
        <f t="shared" si="0"/>
        <v>5400000</v>
      </c>
    </row>
    <row r="20" spans="1:14">
      <c r="A20" s="707">
        <v>16</v>
      </c>
      <c r="B20" s="707">
        <v>9051422</v>
      </c>
      <c r="C20" s="705" t="s">
        <v>743</v>
      </c>
      <c r="D20" s="707"/>
      <c r="E20" s="707" t="s">
        <v>799</v>
      </c>
      <c r="F20" s="707" t="s">
        <v>800</v>
      </c>
      <c r="G20" s="707" t="s">
        <v>801</v>
      </c>
      <c r="H20" s="705" t="s">
        <v>802</v>
      </c>
      <c r="I20" s="707" t="s">
        <v>334</v>
      </c>
      <c r="J20" s="707" t="s">
        <v>803</v>
      </c>
      <c r="K20" s="707" t="s">
        <v>804</v>
      </c>
      <c r="L20" s="706">
        <v>900000</v>
      </c>
      <c r="M20" s="707">
        <v>6</v>
      </c>
      <c r="N20" s="717">
        <f t="shared" si="0"/>
        <v>5400000</v>
      </c>
    </row>
    <row r="21" spans="1:14">
      <c r="A21" s="707">
        <v>17</v>
      </c>
      <c r="B21" s="707">
        <v>9051422</v>
      </c>
      <c r="C21" s="705" t="s">
        <v>743</v>
      </c>
      <c r="D21" s="707"/>
      <c r="E21" s="707" t="s">
        <v>805</v>
      </c>
      <c r="F21" s="707" t="s">
        <v>806</v>
      </c>
      <c r="G21" s="707" t="s">
        <v>807</v>
      </c>
      <c r="H21" s="705" t="s">
        <v>808</v>
      </c>
      <c r="I21" s="707" t="s">
        <v>334</v>
      </c>
      <c r="J21" s="707" t="s">
        <v>749</v>
      </c>
      <c r="K21" s="707" t="s">
        <v>809</v>
      </c>
      <c r="L21" s="706">
        <v>900000</v>
      </c>
      <c r="M21" s="707">
        <v>6</v>
      </c>
      <c r="N21" s="717">
        <f t="shared" si="0"/>
        <v>5400000</v>
      </c>
    </row>
    <row r="22" spans="1:14" ht="38.25">
      <c r="A22" s="710">
        <v>18</v>
      </c>
      <c r="B22" s="709">
        <v>9051422</v>
      </c>
      <c r="C22" s="716" t="s">
        <v>743</v>
      </c>
      <c r="D22" s="710"/>
      <c r="E22" s="716" t="s">
        <v>828</v>
      </c>
      <c r="F22" s="716" t="s">
        <v>829</v>
      </c>
      <c r="G22" s="716" t="s">
        <v>830</v>
      </c>
      <c r="H22" s="716" t="s">
        <v>831</v>
      </c>
      <c r="I22" s="716" t="s">
        <v>363</v>
      </c>
      <c r="J22" s="716" t="s">
        <v>771</v>
      </c>
      <c r="K22" s="716" t="s">
        <v>832</v>
      </c>
      <c r="L22" s="704">
        <v>1264000</v>
      </c>
      <c r="M22" s="716">
        <v>6</v>
      </c>
      <c r="N22" s="717">
        <f t="shared" si="0"/>
        <v>7584000</v>
      </c>
    </row>
    <row r="23" spans="1:14" ht="51">
      <c r="A23" s="710">
        <v>19</v>
      </c>
      <c r="B23" s="709">
        <v>9051422</v>
      </c>
      <c r="C23" s="716" t="s">
        <v>743</v>
      </c>
      <c r="D23" s="710"/>
      <c r="E23" s="709" t="s">
        <v>833</v>
      </c>
      <c r="F23" s="709" t="s">
        <v>834</v>
      </c>
      <c r="G23" s="709" t="s">
        <v>835</v>
      </c>
      <c r="H23" s="716" t="s">
        <v>836</v>
      </c>
      <c r="I23" s="709" t="s">
        <v>551</v>
      </c>
      <c r="J23" s="709" t="s">
        <v>780</v>
      </c>
      <c r="K23" s="709" t="s">
        <v>837</v>
      </c>
      <c r="L23" s="708">
        <v>1334000</v>
      </c>
      <c r="M23" s="709">
        <v>6</v>
      </c>
      <c r="N23" s="717">
        <f t="shared" si="0"/>
        <v>8004000</v>
      </c>
    </row>
    <row r="24" spans="1:14" ht="51">
      <c r="A24" s="710">
        <v>20</v>
      </c>
      <c r="B24" s="709">
        <v>9051422</v>
      </c>
      <c r="C24" s="716" t="s">
        <v>743</v>
      </c>
      <c r="D24" s="710"/>
      <c r="E24" s="716" t="s">
        <v>838</v>
      </c>
      <c r="F24" s="716" t="s">
        <v>839</v>
      </c>
      <c r="G24" s="716" t="s">
        <v>840</v>
      </c>
      <c r="H24" s="716" t="s">
        <v>841</v>
      </c>
      <c r="I24" s="716" t="s">
        <v>359</v>
      </c>
      <c r="J24" s="716" t="s">
        <v>780</v>
      </c>
      <c r="K24" s="716" t="s">
        <v>832</v>
      </c>
      <c r="L24" s="704">
        <v>1400000</v>
      </c>
      <c r="M24" s="716">
        <v>6</v>
      </c>
      <c r="N24" s="717">
        <f t="shared" si="0"/>
        <v>8400000</v>
      </c>
    </row>
    <row r="25" spans="1:14" ht="51">
      <c r="A25" s="710">
        <v>21</v>
      </c>
      <c r="B25" s="709">
        <v>9051422</v>
      </c>
      <c r="C25" s="716" t="s">
        <v>743</v>
      </c>
      <c r="D25" s="710"/>
      <c r="E25" s="716" t="s">
        <v>842</v>
      </c>
      <c r="F25" s="716" t="s">
        <v>843</v>
      </c>
      <c r="G25" s="716" t="s">
        <v>844</v>
      </c>
      <c r="H25" s="716" t="s">
        <v>845</v>
      </c>
      <c r="I25" s="716" t="s">
        <v>359</v>
      </c>
      <c r="J25" s="716" t="s">
        <v>793</v>
      </c>
      <c r="K25" s="716" t="s">
        <v>832</v>
      </c>
      <c r="L25" s="704">
        <v>1400000</v>
      </c>
      <c r="M25" s="716">
        <v>6</v>
      </c>
      <c r="N25" s="717">
        <f t="shared" si="0"/>
        <v>8400000</v>
      </c>
    </row>
    <row r="26" spans="1:14" ht="38.25">
      <c r="A26" s="710">
        <v>22</v>
      </c>
      <c r="B26" s="709">
        <v>9051422</v>
      </c>
      <c r="C26" s="716" t="s">
        <v>743</v>
      </c>
      <c r="D26" s="710"/>
      <c r="E26" s="716" t="s">
        <v>846</v>
      </c>
      <c r="F26" s="716" t="s">
        <v>847</v>
      </c>
      <c r="G26" s="716" t="s">
        <v>848</v>
      </c>
      <c r="H26" s="716" t="s">
        <v>849</v>
      </c>
      <c r="I26" s="716" t="s">
        <v>362</v>
      </c>
      <c r="J26" s="716" t="s">
        <v>832</v>
      </c>
      <c r="K26" s="716" t="s">
        <v>832</v>
      </c>
      <c r="L26" s="704">
        <v>946000</v>
      </c>
      <c r="M26" s="716">
        <v>6</v>
      </c>
      <c r="N26" s="717">
        <f t="shared" si="0"/>
        <v>5676000</v>
      </c>
    </row>
    <row r="27" spans="1:14">
      <c r="A27" s="710">
        <v>23</v>
      </c>
      <c r="B27" s="709">
        <v>9051422</v>
      </c>
      <c r="C27" s="716" t="s">
        <v>743</v>
      </c>
      <c r="D27" s="710"/>
      <c r="E27" s="716" t="s">
        <v>850</v>
      </c>
      <c r="F27" s="716" t="s">
        <v>851</v>
      </c>
      <c r="G27" s="716" t="s">
        <v>852</v>
      </c>
      <c r="H27" s="716" t="s">
        <v>853</v>
      </c>
      <c r="I27" s="716" t="s">
        <v>362</v>
      </c>
      <c r="J27" s="716" t="s">
        <v>832</v>
      </c>
      <c r="K27" s="716" t="s">
        <v>832</v>
      </c>
      <c r="L27" s="704">
        <v>946000</v>
      </c>
      <c r="M27" s="716">
        <v>6</v>
      </c>
      <c r="N27" s="717">
        <f t="shared" si="0"/>
        <v>5676000</v>
      </c>
    </row>
    <row r="28" spans="1:14">
      <c r="A28" s="710">
        <v>24</v>
      </c>
      <c r="B28" s="709">
        <v>9051422</v>
      </c>
      <c r="C28" s="716" t="s">
        <v>743</v>
      </c>
      <c r="D28" s="710"/>
      <c r="E28" s="709" t="s">
        <v>854</v>
      </c>
      <c r="F28" s="709" t="s">
        <v>855</v>
      </c>
      <c r="G28" s="709" t="s">
        <v>856</v>
      </c>
      <c r="H28" s="709" t="s">
        <v>540</v>
      </c>
      <c r="I28" s="709" t="s">
        <v>334</v>
      </c>
      <c r="J28" s="709" t="s">
        <v>811</v>
      </c>
      <c r="K28" s="709" t="s">
        <v>832</v>
      </c>
      <c r="L28" s="708">
        <v>900000</v>
      </c>
      <c r="M28" s="709">
        <v>6</v>
      </c>
      <c r="N28" s="717">
        <f t="shared" si="0"/>
        <v>5400000</v>
      </c>
    </row>
    <row r="29" spans="1:14">
      <c r="A29" s="710">
        <v>25</v>
      </c>
      <c r="B29" s="709">
        <v>9051422</v>
      </c>
      <c r="C29" s="716" t="s">
        <v>743</v>
      </c>
      <c r="D29" s="710"/>
      <c r="E29" s="709" t="s">
        <v>857</v>
      </c>
      <c r="F29" s="709" t="s">
        <v>858</v>
      </c>
      <c r="G29" s="709" t="s">
        <v>859</v>
      </c>
      <c r="H29" s="709" t="s">
        <v>540</v>
      </c>
      <c r="I29" s="709" t="s">
        <v>334</v>
      </c>
      <c r="J29" s="709" t="s">
        <v>755</v>
      </c>
      <c r="K29" s="709" t="s">
        <v>837</v>
      </c>
      <c r="L29" s="708">
        <v>900000</v>
      </c>
      <c r="M29" s="709">
        <v>6</v>
      </c>
      <c r="N29" s="717">
        <f t="shared" si="0"/>
        <v>5400000</v>
      </c>
    </row>
    <row r="30" spans="1:14">
      <c r="A30" s="710">
        <v>26</v>
      </c>
      <c r="B30" s="709">
        <v>9051422</v>
      </c>
      <c r="C30" s="716" t="s">
        <v>743</v>
      </c>
      <c r="D30" s="710"/>
      <c r="E30" s="709" t="s">
        <v>860</v>
      </c>
      <c r="F30" s="709" t="s">
        <v>861</v>
      </c>
      <c r="G30" s="709" t="s">
        <v>862</v>
      </c>
      <c r="H30" s="709" t="s">
        <v>810</v>
      </c>
      <c r="I30" s="709" t="s">
        <v>334</v>
      </c>
      <c r="J30" s="709" t="s">
        <v>863</v>
      </c>
      <c r="K30" s="709" t="s">
        <v>837</v>
      </c>
      <c r="L30" s="708">
        <v>900000</v>
      </c>
      <c r="M30" s="709">
        <v>6</v>
      </c>
      <c r="N30" s="717">
        <f t="shared" si="0"/>
        <v>5400000</v>
      </c>
    </row>
    <row r="31" spans="1:14">
      <c r="A31" s="703"/>
      <c r="B31" s="703"/>
      <c r="C31" s="703"/>
      <c r="D31" s="703"/>
      <c r="E31" s="703"/>
      <c r="F31" s="703"/>
      <c r="G31" s="703"/>
      <c r="H31" s="703"/>
      <c r="I31" s="703"/>
      <c r="J31" s="703"/>
      <c r="K31" s="703"/>
      <c r="L31" s="703"/>
      <c r="M31" s="703"/>
      <c r="N31" s="702">
        <f>SUM(N5:N30)</f>
        <v>187770000</v>
      </c>
    </row>
  </sheetData>
  <mergeCells count="1">
    <mergeCell ref="A2:M2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5" tint="-0.249977111117893"/>
  </sheetPr>
  <dimension ref="A2:V26"/>
  <sheetViews>
    <sheetView showGridLines="0" workbookViewId="0">
      <selection activeCell="P19" sqref="P19"/>
    </sheetView>
  </sheetViews>
  <sheetFormatPr defaultColWidth="9.140625" defaultRowHeight="12.75"/>
  <cols>
    <col min="1" max="1" width="3.28515625" style="5" customWidth="1"/>
    <col min="2" max="2" width="5.140625" style="6" customWidth="1"/>
    <col min="3" max="3" width="18.7109375" style="6" customWidth="1"/>
    <col min="4" max="4" width="12.28515625" style="6" customWidth="1"/>
    <col min="5" max="5" width="13.28515625" style="6" customWidth="1"/>
    <col min="6" max="6" width="11.42578125" style="6" customWidth="1"/>
    <col min="7" max="7" width="12.7109375" style="6" customWidth="1"/>
    <col min="8" max="8" width="13.7109375" style="6" customWidth="1"/>
    <col min="9" max="9" width="14.28515625" style="5" customWidth="1"/>
    <col min="10" max="10" width="15.42578125" style="5" customWidth="1"/>
    <col min="11" max="11" width="11.28515625" style="5" customWidth="1"/>
    <col min="12" max="20" width="9.140625" style="5"/>
    <col min="21" max="21" width="2.85546875" style="5" customWidth="1"/>
    <col min="22" max="22" width="9.140625" style="5" hidden="1" customWidth="1"/>
    <col min="23" max="16384" width="9.140625" style="5"/>
  </cols>
  <sheetData>
    <row r="2" spans="1:11" ht="30" customHeight="1">
      <c r="C2" s="532" t="s">
        <v>364</v>
      </c>
      <c r="D2" s="533"/>
      <c r="E2" s="533"/>
      <c r="F2" s="533"/>
      <c r="G2" s="533"/>
      <c r="H2" s="533"/>
      <c r="I2" s="533"/>
      <c r="J2" s="533"/>
    </row>
    <row r="3" spans="1:11" ht="15" customHeight="1">
      <c r="C3" s="533"/>
      <c r="D3" s="533"/>
      <c r="E3" s="533"/>
      <c r="F3" s="533"/>
      <c r="G3" s="533"/>
      <c r="H3" s="533"/>
      <c r="I3" s="533"/>
      <c r="J3" s="533"/>
    </row>
    <row r="4" spans="1:11" ht="33" customHeight="1">
      <c r="C4" s="170"/>
      <c r="D4" s="170"/>
      <c r="E4" s="170"/>
      <c r="F4" s="170"/>
      <c r="G4" s="170"/>
      <c r="H4" s="170"/>
      <c r="I4" s="170"/>
      <c r="J4" s="170"/>
    </row>
    <row r="5" spans="1:11" ht="15" customHeight="1">
      <c r="B5" s="532" t="s">
        <v>286</v>
      </c>
      <c r="C5" s="534"/>
      <c r="D5" s="534"/>
      <c r="E5" s="534"/>
      <c r="F5" s="534"/>
      <c r="G5" s="534"/>
      <c r="H5" s="534"/>
      <c r="I5" s="534"/>
      <c r="J5" s="534"/>
    </row>
    <row r="6" spans="1:11" ht="6.75" customHeight="1">
      <c r="D6" s="40"/>
    </row>
    <row r="7" spans="1:11" ht="39" thickBot="1">
      <c r="B7" s="38" t="s">
        <v>20</v>
      </c>
      <c r="C7" s="60" t="s">
        <v>18</v>
      </c>
      <c r="D7" s="37" t="s">
        <v>166</v>
      </c>
      <c r="E7" s="38" t="s">
        <v>167</v>
      </c>
      <c r="F7" s="37" t="s">
        <v>168</v>
      </c>
      <c r="G7" s="38" t="s">
        <v>44</v>
      </c>
      <c r="H7" s="38" t="s">
        <v>45</v>
      </c>
      <c r="I7" s="38" t="s">
        <v>170</v>
      </c>
      <c r="J7" s="38" t="s">
        <v>19</v>
      </c>
    </row>
    <row r="8" spans="1:11" ht="22.5" customHeight="1">
      <c r="A8" s="5" t="s">
        <v>6</v>
      </c>
      <c r="B8" s="33">
        <v>1</v>
      </c>
      <c r="C8" s="61"/>
      <c r="D8" s="62"/>
      <c r="E8" s="33"/>
      <c r="F8" s="62"/>
      <c r="G8" s="33">
        <v>12</v>
      </c>
      <c r="H8" s="34">
        <f>F8*G8</f>
        <v>0</v>
      </c>
      <c r="J8" s="34">
        <f>+H8*I9</f>
        <v>0</v>
      </c>
    </row>
    <row r="9" spans="1:11" ht="22.5" customHeight="1">
      <c r="B9" s="33">
        <v>2</v>
      </c>
      <c r="C9" s="61"/>
      <c r="D9" s="62"/>
      <c r="E9" s="33"/>
      <c r="F9" s="62"/>
      <c r="G9" s="33">
        <v>12</v>
      </c>
      <c r="H9" s="34">
        <f t="shared" ref="H9:H10" si="0">F9*G9</f>
        <v>0</v>
      </c>
      <c r="I9" s="63"/>
      <c r="J9" s="34">
        <f>+H9*I10</f>
        <v>0</v>
      </c>
    </row>
    <row r="10" spans="1:11" ht="24.75" customHeight="1">
      <c r="B10" s="46">
        <v>3</v>
      </c>
      <c r="C10" s="64"/>
      <c r="D10" s="65"/>
      <c r="E10" s="46"/>
      <c r="F10" s="65"/>
      <c r="G10" s="46">
        <v>12</v>
      </c>
      <c r="H10" s="34">
        <f t="shared" si="0"/>
        <v>0</v>
      </c>
      <c r="I10" s="63"/>
      <c r="J10" s="34">
        <f>+H10*I11</f>
        <v>0</v>
      </c>
    </row>
    <row r="11" spans="1:11" ht="24" customHeight="1">
      <c r="B11" s="20"/>
      <c r="C11" s="42" t="s">
        <v>0</v>
      </c>
      <c r="D11" s="66">
        <f>SUM(D8:D10)</f>
        <v>0</v>
      </c>
      <c r="E11" s="20"/>
      <c r="F11" s="66">
        <f>SUM(F8:F10)</f>
        <v>0</v>
      </c>
      <c r="G11" s="20"/>
      <c r="H11" s="39">
        <f>SUM(H8:H10)</f>
        <v>0</v>
      </c>
      <c r="I11" s="20"/>
      <c r="J11" s="39">
        <f>SUM(J8:J10)</f>
        <v>0</v>
      </c>
    </row>
    <row r="13" spans="1:11" ht="24" customHeight="1">
      <c r="B13" s="67"/>
      <c r="C13" s="535" t="s">
        <v>285</v>
      </c>
      <c r="D13" s="535"/>
      <c r="E13" s="535"/>
      <c r="F13" s="535"/>
      <c r="G13" s="535"/>
      <c r="H13" s="535"/>
      <c r="I13" s="535"/>
      <c r="J13" s="114"/>
    </row>
    <row r="14" spans="1:11" ht="11.25" customHeight="1">
      <c r="B14" s="67"/>
      <c r="C14" s="67"/>
      <c r="D14" s="67"/>
      <c r="E14" s="67"/>
      <c r="F14" s="67"/>
      <c r="G14" s="67"/>
      <c r="H14" s="67"/>
    </row>
    <row r="15" spans="1:11" ht="15" customHeight="1">
      <c r="B15" s="5"/>
      <c r="D15" s="5"/>
      <c r="E15" s="536" t="s">
        <v>61</v>
      </c>
      <c r="F15" s="536"/>
      <c r="G15" s="536"/>
      <c r="H15" s="536"/>
      <c r="I15" s="536"/>
      <c r="J15" s="536"/>
      <c r="K15" s="536"/>
    </row>
    <row r="17" spans="2:11" ht="17.25">
      <c r="B17" s="534" t="s">
        <v>60</v>
      </c>
      <c r="C17" s="534"/>
      <c r="D17" s="534"/>
      <c r="E17" s="534"/>
      <c r="F17" s="534"/>
      <c r="G17" s="534"/>
      <c r="H17" s="534"/>
      <c r="I17" s="534"/>
      <c r="J17" s="534"/>
      <c r="K17" s="534"/>
    </row>
    <row r="18" spans="2:11">
      <c r="D18" s="40"/>
    </row>
    <row r="19" spans="2:11" ht="39" thickBot="1">
      <c r="B19" s="68" t="s">
        <v>20</v>
      </c>
      <c r="C19" s="36" t="s">
        <v>7</v>
      </c>
      <c r="D19" s="37" t="s">
        <v>8</v>
      </c>
      <c r="E19" s="38" t="s">
        <v>169</v>
      </c>
      <c r="F19" s="38" t="s">
        <v>162</v>
      </c>
      <c r="G19" s="38" t="s">
        <v>163</v>
      </c>
      <c r="H19" s="38" t="s">
        <v>165</v>
      </c>
      <c r="I19" s="38" t="s">
        <v>164</v>
      </c>
      <c r="J19" s="38" t="s">
        <v>46</v>
      </c>
      <c r="K19" s="38" t="s">
        <v>9</v>
      </c>
    </row>
    <row r="20" spans="2:11" ht="21.75" customHeight="1">
      <c r="B20" s="43">
        <v>1</v>
      </c>
      <c r="C20" s="69" t="s">
        <v>341</v>
      </c>
      <c r="D20" s="70" t="s">
        <v>342</v>
      </c>
      <c r="E20" s="77"/>
      <c r="F20" s="105"/>
      <c r="G20" s="77"/>
      <c r="H20" s="43">
        <v>0</v>
      </c>
      <c r="I20" s="107">
        <f>+G20*H20</f>
        <v>0</v>
      </c>
      <c r="J20" s="43">
        <v>7</v>
      </c>
      <c r="K20" s="45">
        <f>+I20*J20</f>
        <v>0</v>
      </c>
    </row>
    <row r="21" spans="2:11" ht="21.75" customHeight="1">
      <c r="B21" s="46"/>
      <c r="C21" s="64" t="s">
        <v>180</v>
      </c>
      <c r="D21" s="71"/>
      <c r="E21" s="46"/>
      <c r="F21" s="46"/>
      <c r="G21" s="46"/>
      <c r="H21" s="46"/>
      <c r="I21" s="46"/>
      <c r="J21" s="46"/>
      <c r="K21" s="115">
        <f>+K20*0.1</f>
        <v>0</v>
      </c>
    </row>
    <row r="22" spans="2:11" ht="21.75" customHeight="1" thickBot="1">
      <c r="B22" s="41"/>
      <c r="C22" s="42" t="s">
        <v>0</v>
      </c>
      <c r="D22" s="35"/>
      <c r="E22" s="106">
        <f>+E20</f>
        <v>0</v>
      </c>
      <c r="F22" s="20"/>
      <c r="G22" s="41"/>
      <c r="H22" s="21">
        <f>SUM(H20:H21)</f>
        <v>0</v>
      </c>
      <c r="I22" s="38"/>
      <c r="J22" s="38"/>
      <c r="K22" s="109">
        <f>+K20+K21</f>
        <v>0</v>
      </c>
    </row>
    <row r="23" spans="2:11" ht="57.75" customHeight="1">
      <c r="B23" s="535" t="s">
        <v>360</v>
      </c>
      <c r="C23" s="535"/>
      <c r="D23" s="535"/>
      <c r="E23" s="535"/>
      <c r="F23" s="535"/>
      <c r="G23" s="535"/>
      <c r="H23" s="535"/>
    </row>
    <row r="24" spans="2:11" s="24" customFormat="1" ht="15">
      <c r="B24" s="48"/>
      <c r="C24" s="133" t="s">
        <v>468</v>
      </c>
      <c r="D24" s="130"/>
      <c r="E24"/>
      <c r="F24" s="49"/>
      <c r="G24" s="49"/>
    </row>
    <row r="25" spans="2:11" s="24" customFormat="1" ht="14.25">
      <c r="B25" s="48"/>
      <c r="C25" s="47"/>
      <c r="D25" s="48"/>
      <c r="E25" s="48"/>
      <c r="F25" s="49"/>
      <c r="G25" s="49"/>
    </row>
    <row r="26" spans="2:11" s="24" customFormat="1" ht="21.75" customHeight="1">
      <c r="B26" s="48"/>
      <c r="C26" s="76" t="s">
        <v>473</v>
      </c>
      <c r="D26" s="76"/>
      <c r="E26" s="76"/>
      <c r="F26" s="76"/>
      <c r="G26" s="49"/>
    </row>
  </sheetData>
  <mergeCells count="6">
    <mergeCell ref="C2:J3"/>
    <mergeCell ref="B5:J5"/>
    <mergeCell ref="B23:H23"/>
    <mergeCell ref="E15:K15"/>
    <mergeCell ref="B17:K17"/>
    <mergeCell ref="C13:I13"/>
  </mergeCells>
  <pageMargins left="0.25" right="0.25" top="0.47" bottom="0.3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theme="5" tint="-0.249977111117893"/>
  </sheetPr>
  <dimension ref="B3:I33"/>
  <sheetViews>
    <sheetView showGridLines="0" topLeftCell="A4" workbookViewId="0">
      <selection activeCell="J24" sqref="J24"/>
    </sheetView>
  </sheetViews>
  <sheetFormatPr defaultColWidth="9.140625" defaultRowHeight="14.25"/>
  <cols>
    <col min="1" max="1" width="3" style="3" customWidth="1"/>
    <col min="2" max="2" width="4.85546875" style="2" customWidth="1"/>
    <col min="3" max="3" width="19.28515625" style="3" customWidth="1"/>
    <col min="4" max="4" width="13" style="3" customWidth="1"/>
    <col min="5" max="9" width="18.140625" style="3" customWidth="1"/>
    <col min="10" max="16384" width="9.140625" style="3"/>
  </cols>
  <sheetData>
    <row r="3" spans="2:9">
      <c r="B3" s="533" t="s">
        <v>397</v>
      </c>
      <c r="C3" s="533"/>
      <c r="D3" s="533"/>
      <c r="E3" s="533"/>
      <c r="F3" s="533"/>
      <c r="G3" s="533"/>
      <c r="H3" s="533"/>
      <c r="I3" s="533"/>
    </row>
    <row r="4" spans="2:9">
      <c r="B4" s="533"/>
      <c r="C4" s="533"/>
      <c r="D4" s="533"/>
      <c r="E4" s="533"/>
      <c r="F4" s="533"/>
      <c r="G4" s="533"/>
      <c r="H4" s="533"/>
      <c r="I4" s="533"/>
    </row>
    <row r="5" spans="2:9">
      <c r="C5" s="2"/>
      <c r="D5" s="2"/>
      <c r="E5" s="2"/>
      <c r="F5" s="2"/>
      <c r="G5" s="2"/>
      <c r="H5" s="2"/>
      <c r="I5" s="2"/>
    </row>
    <row r="6" spans="2:9" ht="17.25">
      <c r="B6" s="532" t="s">
        <v>284</v>
      </c>
      <c r="C6" s="532"/>
      <c r="D6" s="532"/>
      <c r="E6" s="532"/>
      <c r="F6" s="532"/>
      <c r="G6" s="532"/>
      <c r="H6" s="532"/>
      <c r="I6" s="532"/>
    </row>
    <row r="7" spans="2:9">
      <c r="B7" s="4"/>
      <c r="C7" s="1"/>
      <c r="D7" s="1"/>
      <c r="E7" s="1"/>
      <c r="F7" s="1"/>
      <c r="G7" s="1"/>
      <c r="H7" s="1"/>
      <c r="I7" s="1"/>
    </row>
    <row r="8" spans="2:9" ht="37.5" customHeight="1" thickBot="1">
      <c r="B8" s="151" t="s">
        <v>21</v>
      </c>
      <c r="C8" s="152" t="s">
        <v>10</v>
      </c>
      <c r="D8" s="208" t="s">
        <v>343</v>
      </c>
      <c r="E8" s="153" t="s">
        <v>67</v>
      </c>
      <c r="F8" s="153" t="s">
        <v>171</v>
      </c>
      <c r="G8" s="153" t="s">
        <v>172</v>
      </c>
      <c r="H8" s="153" t="s">
        <v>11</v>
      </c>
      <c r="I8" s="153" t="s">
        <v>68</v>
      </c>
    </row>
    <row r="9" spans="2:9">
      <c r="B9" s="154">
        <v>1</v>
      </c>
      <c r="C9" s="155"/>
      <c r="D9" s="162" t="s">
        <v>342</v>
      </c>
      <c r="E9" s="163"/>
      <c r="F9" s="154"/>
      <c r="G9" s="154">
        <f>+E9*F9</f>
        <v>0</v>
      </c>
      <c r="H9" s="154">
        <v>12</v>
      </c>
      <c r="I9" s="163">
        <f>+G9*H9</f>
        <v>0</v>
      </c>
    </row>
    <row r="10" spans="2:9">
      <c r="B10" s="156">
        <v>2</v>
      </c>
      <c r="C10" s="157"/>
      <c r="D10" s="164"/>
      <c r="E10" s="165"/>
      <c r="F10" s="156"/>
      <c r="G10" s="154"/>
      <c r="H10" s="156"/>
      <c r="I10" s="163"/>
    </row>
    <row r="11" spans="2:9" ht="20.25" customHeight="1">
      <c r="B11" s="25"/>
      <c r="C11" s="27" t="s">
        <v>0</v>
      </c>
      <c r="D11" s="32"/>
      <c r="E11" s="26"/>
      <c r="F11" s="25"/>
      <c r="G11" s="25"/>
      <c r="H11" s="25"/>
      <c r="I11" s="26">
        <f>SUM(I9:I10)</f>
        <v>0</v>
      </c>
    </row>
    <row r="12" spans="2:9">
      <c r="B12" s="540" t="s">
        <v>181</v>
      </c>
      <c r="C12" s="540"/>
      <c r="D12" s="540"/>
      <c r="E12" s="540"/>
      <c r="F12" s="540"/>
      <c r="G12" s="540"/>
      <c r="H12" s="540"/>
      <c r="I12" s="540"/>
    </row>
    <row r="13" spans="2:9" ht="15" customHeight="1"/>
    <row r="14" spans="2:9" s="24" customFormat="1" ht="15">
      <c r="B14" s="48"/>
      <c r="C14" s="133" t="s">
        <v>265</v>
      </c>
      <c r="D14" s="130"/>
      <c r="E14"/>
      <c r="F14" s="49"/>
      <c r="G14" s="49"/>
    </row>
    <row r="15" spans="2:9" s="24" customFormat="1">
      <c r="B15" s="48"/>
      <c r="C15" s="47"/>
      <c r="D15" s="48"/>
      <c r="E15" s="48"/>
      <c r="F15" s="49"/>
      <c r="G15" s="49"/>
    </row>
    <row r="16" spans="2:9" s="24" customFormat="1" ht="21.75" customHeight="1">
      <c r="B16" s="48"/>
      <c r="C16" s="76" t="s">
        <v>266</v>
      </c>
      <c r="D16" s="76"/>
      <c r="E16" s="76"/>
      <c r="F16" s="76"/>
      <c r="G16" s="49"/>
    </row>
    <row r="17" spans="2:7" ht="15" customHeight="1"/>
    <row r="18" spans="2:7" ht="12" customHeight="1">
      <c r="E18" s="536" t="s">
        <v>283</v>
      </c>
      <c r="F18" s="536"/>
      <c r="G18" s="536"/>
    </row>
    <row r="20" spans="2:7">
      <c r="C20" s="539" t="s">
        <v>398</v>
      </c>
      <c r="D20" s="539"/>
      <c r="E20" s="539"/>
      <c r="F20" s="539"/>
      <c r="G20" s="539"/>
    </row>
    <row r="22" spans="2:7" ht="22.5" customHeight="1">
      <c r="B22" s="541" t="s">
        <v>271</v>
      </c>
      <c r="C22" s="541" t="s">
        <v>272</v>
      </c>
      <c r="D22" s="542" t="s">
        <v>280</v>
      </c>
      <c r="E22" s="543"/>
      <c r="F22" s="537" t="s">
        <v>365</v>
      </c>
      <c r="G22" s="538"/>
    </row>
    <row r="23" spans="2:7">
      <c r="B23" s="541"/>
      <c r="C23" s="541"/>
      <c r="D23" s="149" t="s">
        <v>281</v>
      </c>
      <c r="E23" s="149" t="s">
        <v>282</v>
      </c>
      <c r="F23" s="149" t="s">
        <v>273</v>
      </c>
      <c r="G23" s="149" t="s">
        <v>274</v>
      </c>
    </row>
    <row r="24" spans="2:7" s="160" customFormat="1" ht="33.75" customHeight="1">
      <c r="B24" s="150">
        <v>1</v>
      </c>
      <c r="C24" s="150" t="s">
        <v>275</v>
      </c>
      <c r="D24" s="158"/>
      <c r="E24" s="158"/>
      <c r="F24" s="159"/>
      <c r="G24" s="159"/>
    </row>
    <row r="25" spans="2:7" s="160" customFormat="1" ht="33.75" customHeight="1">
      <c r="B25" s="150">
        <v>2</v>
      </c>
      <c r="C25" s="158" t="s">
        <v>276</v>
      </c>
      <c r="D25" s="158"/>
      <c r="E25" s="158"/>
      <c r="F25" s="159"/>
      <c r="G25" s="159"/>
    </row>
    <row r="26" spans="2:7" s="160" customFormat="1" ht="33.75" customHeight="1">
      <c r="B26" s="150">
        <v>3</v>
      </c>
      <c r="C26" s="150" t="s">
        <v>277</v>
      </c>
      <c r="D26" s="161">
        <f>+D24*D25</f>
        <v>0</v>
      </c>
      <c r="E26" s="161">
        <f>+E24*E25</f>
        <v>0</v>
      </c>
      <c r="F26" s="159">
        <f>SUM(D26:E26)</f>
        <v>0</v>
      </c>
      <c r="G26" s="159">
        <f>F26*12</f>
        <v>0</v>
      </c>
    </row>
    <row r="27" spans="2:7" s="160" customFormat="1" ht="33.75" customHeight="1">
      <c r="B27" s="150">
        <v>4</v>
      </c>
      <c r="C27" s="150" t="s">
        <v>278</v>
      </c>
      <c r="D27" s="161">
        <f>+D26*0.1</f>
        <v>0</v>
      </c>
      <c r="E27" s="161">
        <f>+E26*0.1</f>
        <v>0</v>
      </c>
      <c r="F27" s="159">
        <f>SUM(D27:E27)</f>
        <v>0</v>
      </c>
      <c r="G27" s="159">
        <f>F27*12</f>
        <v>0</v>
      </c>
    </row>
    <row r="28" spans="2:7">
      <c r="B28" s="166"/>
      <c r="C28" s="167" t="s">
        <v>279</v>
      </c>
      <c r="D28" s="168">
        <f>(D26+D27)</f>
        <v>0</v>
      </c>
      <c r="E28" s="168">
        <f>(E26+E27)</f>
        <v>0</v>
      </c>
      <c r="F28" s="169">
        <f>SUM(D28:E28)</f>
        <v>0</v>
      </c>
      <c r="G28" s="168">
        <f>F28*12</f>
        <v>0</v>
      </c>
    </row>
    <row r="31" spans="2:7" s="24" customFormat="1" ht="15">
      <c r="B31" s="48"/>
      <c r="C31" s="133" t="s">
        <v>265</v>
      </c>
      <c r="D31" s="130"/>
      <c r="E31"/>
      <c r="F31" s="49"/>
      <c r="G31" s="49"/>
    </row>
    <row r="32" spans="2:7" s="24" customFormat="1">
      <c r="B32" s="48"/>
      <c r="C32" s="47"/>
      <c r="D32" s="48"/>
      <c r="E32" s="48"/>
      <c r="F32" s="49"/>
      <c r="G32" s="49"/>
    </row>
    <row r="33" spans="2:7" s="24" customFormat="1" ht="21.75" customHeight="1">
      <c r="B33" s="48"/>
      <c r="C33" s="76" t="s">
        <v>266</v>
      </c>
      <c r="D33" s="76"/>
      <c r="E33" s="76"/>
      <c r="F33" s="76"/>
      <c r="G33" s="49"/>
    </row>
  </sheetData>
  <mergeCells count="9">
    <mergeCell ref="F22:G22"/>
    <mergeCell ref="C20:G20"/>
    <mergeCell ref="E18:G18"/>
    <mergeCell ref="B3:I4"/>
    <mergeCell ref="B6:I6"/>
    <mergeCell ref="B12:I12"/>
    <mergeCell ref="B22:B23"/>
    <mergeCell ref="C22:C23"/>
    <mergeCell ref="D22:E22"/>
  </mergeCells>
  <pageMargins left="0.16" right="0" top="0" bottom="0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5" tint="-0.249977111117893"/>
  </sheetPr>
  <dimension ref="B4:O27"/>
  <sheetViews>
    <sheetView showGridLines="0" topLeftCell="D25" workbookViewId="0">
      <selection activeCell="K29" sqref="K29"/>
    </sheetView>
  </sheetViews>
  <sheetFormatPr defaultColWidth="9.140625" defaultRowHeight="12.75"/>
  <cols>
    <col min="1" max="1" width="5.7109375" style="5" customWidth="1"/>
    <col min="2" max="2" width="1.7109375" style="5" hidden="1" customWidth="1"/>
    <col min="3" max="3" width="0.5703125" style="5" hidden="1" customWidth="1"/>
    <col min="4" max="4" width="5.140625" style="6" customWidth="1"/>
    <col min="5" max="5" width="23.85546875" style="5" customWidth="1"/>
    <col min="6" max="6" width="8.42578125" style="6" customWidth="1"/>
    <col min="7" max="7" width="9.7109375" style="6" customWidth="1"/>
    <col min="8" max="8" width="10.7109375" style="54" customWidth="1"/>
    <col min="9" max="9" width="11.7109375" style="54" customWidth="1"/>
    <col min="10" max="10" width="11.140625" style="6" customWidth="1"/>
    <col min="11" max="13" width="11.42578125" style="54" customWidth="1"/>
    <col min="14" max="14" width="9.28515625" style="54" customWidth="1"/>
    <col min="15" max="16384" width="9.140625" style="5"/>
  </cols>
  <sheetData>
    <row r="4" spans="3:15" ht="15" customHeight="1">
      <c r="C4" s="6"/>
      <c r="D4" s="5"/>
      <c r="F4" s="5"/>
      <c r="G4" s="5"/>
      <c r="H4" s="8"/>
      <c r="I4" s="544" t="s">
        <v>75</v>
      </c>
      <c r="J4" s="544"/>
      <c r="K4" s="544"/>
      <c r="L4" s="544"/>
      <c r="M4" s="544"/>
      <c r="N4" s="544"/>
      <c r="O4" s="544"/>
    </row>
    <row r="6" spans="3:15" ht="24.75" customHeight="1">
      <c r="D6" s="545" t="s">
        <v>399</v>
      </c>
      <c r="E6" s="545"/>
      <c r="F6" s="545"/>
      <c r="G6" s="545"/>
      <c r="H6" s="545"/>
      <c r="I6" s="545"/>
      <c r="J6" s="545"/>
      <c r="K6" s="545"/>
      <c r="L6" s="545"/>
      <c r="M6" s="545"/>
      <c r="N6" s="545"/>
      <c r="O6" s="545"/>
    </row>
    <row r="7" spans="3:15" ht="15" customHeight="1">
      <c r="M7" s="554" t="s">
        <v>42</v>
      </c>
      <c r="N7" s="554"/>
    </row>
    <row r="8" spans="3:15" ht="21" customHeight="1">
      <c r="D8" s="546" t="s">
        <v>21</v>
      </c>
      <c r="E8" s="548" t="s">
        <v>13</v>
      </c>
      <c r="F8" s="550" t="s">
        <v>14</v>
      </c>
      <c r="G8" s="551"/>
      <c r="H8" s="551"/>
      <c r="I8" s="552"/>
      <c r="J8" s="553" t="s">
        <v>15</v>
      </c>
      <c r="K8" s="553"/>
      <c r="L8" s="553"/>
      <c r="M8" s="553"/>
      <c r="N8" s="553"/>
    </row>
    <row r="9" spans="3:15" ht="53.25" customHeight="1" thickBot="1">
      <c r="D9" s="547"/>
      <c r="E9" s="549"/>
      <c r="F9" s="38" t="s">
        <v>17</v>
      </c>
      <c r="G9" s="38" t="s">
        <v>5</v>
      </c>
      <c r="H9" s="19" t="s">
        <v>1</v>
      </c>
      <c r="I9" s="55" t="s">
        <v>43</v>
      </c>
      <c r="J9" s="38" t="s">
        <v>5</v>
      </c>
      <c r="K9" s="55" t="s">
        <v>43</v>
      </c>
      <c r="L9" s="55" t="s">
        <v>63</v>
      </c>
      <c r="M9" s="55" t="s">
        <v>173</v>
      </c>
      <c r="N9" s="19" t="s">
        <v>16</v>
      </c>
    </row>
    <row r="10" spans="3:15" ht="15.75" customHeight="1">
      <c r="D10" s="43">
        <v>1</v>
      </c>
      <c r="E10" s="56" t="s">
        <v>439</v>
      </c>
      <c r="F10" s="43">
        <v>1</v>
      </c>
      <c r="G10" s="43">
        <v>0.5</v>
      </c>
      <c r="H10" s="45">
        <v>20000</v>
      </c>
      <c r="I10" s="57">
        <v>30000</v>
      </c>
      <c r="J10" s="58">
        <f>G10*H10*12</f>
        <v>120000</v>
      </c>
      <c r="K10" s="45">
        <f>I10*12</f>
        <v>360000</v>
      </c>
      <c r="L10" s="45">
        <v>40000</v>
      </c>
      <c r="M10" s="45">
        <v>20000</v>
      </c>
      <c r="N10" s="45">
        <f>+J10+K10+L10</f>
        <v>520000</v>
      </c>
    </row>
    <row r="11" spans="3:15" ht="15.75" customHeight="1">
      <c r="D11" s="46">
        <v>2</v>
      </c>
      <c r="E11" s="44" t="s">
        <v>440</v>
      </c>
      <c r="F11" s="46">
        <v>2</v>
      </c>
      <c r="G11" s="43">
        <v>0.5</v>
      </c>
      <c r="H11" s="45">
        <v>15000</v>
      </c>
      <c r="I11" s="57">
        <v>30000</v>
      </c>
      <c r="J11" s="58">
        <f t="shared" ref="J11:J20" si="0">G11*H11*12</f>
        <v>90000</v>
      </c>
      <c r="K11" s="45">
        <f t="shared" ref="K11:K20" si="1">I11*12</f>
        <v>360000</v>
      </c>
      <c r="L11" s="45">
        <v>40000</v>
      </c>
      <c r="M11" s="45">
        <v>20000</v>
      </c>
      <c r="N11" s="45">
        <f t="shared" ref="N11:N20" si="2">+J11+K11+L11</f>
        <v>490000</v>
      </c>
    </row>
    <row r="12" spans="3:15" ht="15.75" customHeight="1">
      <c r="D12" s="46">
        <v>3</v>
      </c>
      <c r="E12" s="44" t="s">
        <v>441</v>
      </c>
      <c r="F12" s="46">
        <v>2</v>
      </c>
      <c r="G12" s="43">
        <v>0.5</v>
      </c>
      <c r="H12" s="45">
        <v>15000</v>
      </c>
      <c r="I12" s="57">
        <v>30000</v>
      </c>
      <c r="J12" s="58">
        <f t="shared" si="0"/>
        <v>90000</v>
      </c>
      <c r="K12" s="45">
        <f t="shared" si="1"/>
        <v>360000</v>
      </c>
      <c r="L12" s="45">
        <v>40000</v>
      </c>
      <c r="M12" s="45">
        <v>20000</v>
      </c>
      <c r="N12" s="45">
        <f t="shared" si="2"/>
        <v>490000</v>
      </c>
    </row>
    <row r="13" spans="3:15" ht="15.75" customHeight="1">
      <c r="D13" s="43">
        <v>4</v>
      </c>
      <c r="E13" s="44" t="s">
        <v>442</v>
      </c>
      <c r="F13" s="46">
        <v>1</v>
      </c>
      <c r="G13" s="43">
        <v>1</v>
      </c>
      <c r="H13" s="45">
        <v>35000</v>
      </c>
      <c r="I13" s="57">
        <v>30000</v>
      </c>
      <c r="J13" s="58">
        <f t="shared" si="0"/>
        <v>420000</v>
      </c>
      <c r="K13" s="45">
        <f t="shared" si="1"/>
        <v>360000</v>
      </c>
      <c r="L13" s="45">
        <v>80000</v>
      </c>
      <c r="M13" s="45">
        <v>40000</v>
      </c>
      <c r="N13" s="45">
        <f t="shared" si="2"/>
        <v>860000</v>
      </c>
    </row>
    <row r="14" spans="3:15" ht="15.75" customHeight="1">
      <c r="D14" s="46">
        <v>5</v>
      </c>
      <c r="E14" s="44" t="s">
        <v>443</v>
      </c>
      <c r="F14" s="46">
        <v>4</v>
      </c>
      <c r="G14" s="43">
        <v>1</v>
      </c>
      <c r="H14" s="45">
        <v>15000</v>
      </c>
      <c r="I14" s="57">
        <v>30000</v>
      </c>
      <c r="J14" s="58">
        <f t="shared" si="0"/>
        <v>180000</v>
      </c>
      <c r="K14" s="45">
        <f t="shared" si="1"/>
        <v>360000</v>
      </c>
      <c r="L14" s="45">
        <v>80000</v>
      </c>
      <c r="M14" s="45">
        <v>20000</v>
      </c>
      <c r="N14" s="45">
        <f t="shared" si="2"/>
        <v>620000</v>
      </c>
    </row>
    <row r="15" spans="3:15" ht="15.75" customHeight="1">
      <c r="D15" s="46">
        <v>6</v>
      </c>
      <c r="E15" s="44" t="s">
        <v>444</v>
      </c>
      <c r="F15" s="46">
        <v>1</v>
      </c>
      <c r="G15" s="43">
        <v>1</v>
      </c>
      <c r="H15" s="45">
        <v>35000</v>
      </c>
      <c r="I15" s="57">
        <v>30000</v>
      </c>
      <c r="J15" s="58">
        <f t="shared" si="0"/>
        <v>420000</v>
      </c>
      <c r="K15" s="45">
        <f t="shared" si="1"/>
        <v>360000</v>
      </c>
      <c r="L15" s="45">
        <v>80000</v>
      </c>
      <c r="M15" s="45">
        <v>40000</v>
      </c>
      <c r="N15" s="45">
        <f t="shared" si="2"/>
        <v>860000</v>
      </c>
    </row>
    <row r="16" spans="3:15" ht="15.75" customHeight="1">
      <c r="D16" s="43">
        <v>7</v>
      </c>
      <c r="E16" s="44" t="s">
        <v>445</v>
      </c>
      <c r="F16" s="46">
        <v>1</v>
      </c>
      <c r="G16" s="43">
        <v>0.3</v>
      </c>
      <c r="H16" s="45">
        <v>15000</v>
      </c>
      <c r="I16" s="57">
        <v>30000</v>
      </c>
      <c r="J16" s="58">
        <f t="shared" si="0"/>
        <v>54000</v>
      </c>
      <c r="K16" s="45">
        <f t="shared" si="1"/>
        <v>360000</v>
      </c>
      <c r="L16" s="45">
        <v>40000</v>
      </c>
      <c r="M16" s="45">
        <v>20000</v>
      </c>
      <c r="N16" s="45">
        <f t="shared" si="2"/>
        <v>454000</v>
      </c>
    </row>
    <row r="17" spans="4:14" ht="15.75" customHeight="1">
      <c r="D17" s="46">
        <v>8</v>
      </c>
      <c r="E17" s="44" t="s">
        <v>446</v>
      </c>
      <c r="F17" s="46">
        <v>11</v>
      </c>
      <c r="G17" s="43">
        <v>0.2</v>
      </c>
      <c r="H17" s="45">
        <v>15000</v>
      </c>
      <c r="I17" s="57">
        <v>30000</v>
      </c>
      <c r="J17" s="58">
        <f t="shared" si="0"/>
        <v>36000</v>
      </c>
      <c r="K17" s="45">
        <f t="shared" si="1"/>
        <v>360000</v>
      </c>
      <c r="L17" s="45">
        <v>40000</v>
      </c>
      <c r="M17" s="45">
        <v>20000</v>
      </c>
      <c r="N17" s="45">
        <f t="shared" si="2"/>
        <v>436000</v>
      </c>
    </row>
    <row r="18" spans="4:14" ht="15.75" customHeight="1">
      <c r="D18" s="46">
        <v>9</v>
      </c>
      <c r="E18" s="44" t="s">
        <v>447</v>
      </c>
      <c r="F18" s="46">
        <v>1</v>
      </c>
      <c r="G18" s="43">
        <v>0.3</v>
      </c>
      <c r="H18" s="45">
        <v>20000</v>
      </c>
      <c r="I18" s="57">
        <v>30000</v>
      </c>
      <c r="J18" s="58">
        <f t="shared" si="0"/>
        <v>72000</v>
      </c>
      <c r="K18" s="45">
        <f t="shared" si="1"/>
        <v>360000</v>
      </c>
      <c r="L18" s="45">
        <v>40000</v>
      </c>
      <c r="M18" s="45">
        <v>40000</v>
      </c>
      <c r="N18" s="45">
        <f t="shared" si="2"/>
        <v>472000</v>
      </c>
    </row>
    <row r="19" spans="4:14" ht="15.75" customHeight="1">
      <c r="D19" s="43">
        <v>10</v>
      </c>
      <c r="E19" s="44" t="s">
        <v>448</v>
      </c>
      <c r="F19" s="57">
        <v>1</v>
      </c>
      <c r="G19" s="43">
        <v>0.2</v>
      </c>
      <c r="H19" s="45">
        <v>15000</v>
      </c>
      <c r="I19" s="57">
        <v>30000</v>
      </c>
      <c r="J19" s="58">
        <f t="shared" si="0"/>
        <v>36000</v>
      </c>
      <c r="K19" s="45">
        <f t="shared" si="1"/>
        <v>360000</v>
      </c>
      <c r="L19" s="45">
        <v>40000</v>
      </c>
      <c r="M19" s="45">
        <v>40000</v>
      </c>
      <c r="N19" s="45">
        <f t="shared" si="2"/>
        <v>436000</v>
      </c>
    </row>
    <row r="20" spans="4:14" ht="15.75" customHeight="1">
      <c r="D20" s="46">
        <v>11</v>
      </c>
      <c r="E20" s="44" t="s">
        <v>449</v>
      </c>
      <c r="F20" s="57">
        <v>2</v>
      </c>
      <c r="G20" s="43">
        <v>0.5</v>
      </c>
      <c r="H20" s="45">
        <v>15000</v>
      </c>
      <c r="I20" s="57">
        <v>30000</v>
      </c>
      <c r="J20" s="58">
        <f t="shared" si="0"/>
        <v>90000</v>
      </c>
      <c r="K20" s="45">
        <f t="shared" si="1"/>
        <v>360000</v>
      </c>
      <c r="L20" s="45">
        <v>40000</v>
      </c>
      <c r="M20" s="45">
        <v>20000</v>
      </c>
      <c r="N20" s="45">
        <f t="shared" si="2"/>
        <v>490000</v>
      </c>
    </row>
    <row r="21" spans="4:14" ht="24.75" customHeight="1">
      <c r="D21" s="20"/>
      <c r="E21" s="20" t="s">
        <v>0</v>
      </c>
      <c r="F21" s="20">
        <f>SUM(F10:F20)</f>
        <v>27</v>
      </c>
      <c r="G21" s="20">
        <f>SUM(G10:G20)</f>
        <v>6</v>
      </c>
      <c r="H21" s="21"/>
      <c r="I21" s="59">
        <f t="shared" ref="I21:N21" si="3">SUM(I10:I20)</f>
        <v>330000</v>
      </c>
      <c r="J21" s="39">
        <f t="shared" si="3"/>
        <v>1608000</v>
      </c>
      <c r="K21" s="21">
        <f t="shared" si="3"/>
        <v>3960000</v>
      </c>
      <c r="L21" s="21">
        <f t="shared" si="3"/>
        <v>560000</v>
      </c>
      <c r="M21" s="21">
        <f t="shared" si="3"/>
        <v>300000</v>
      </c>
      <c r="N21" s="21">
        <f t="shared" si="3"/>
        <v>6128000</v>
      </c>
    </row>
    <row r="25" spans="4:14" ht="15">
      <c r="E25" s="133" t="s">
        <v>451</v>
      </c>
      <c r="F25" s="130"/>
      <c r="G25"/>
      <c r="H25" s="49"/>
      <c r="I25" s="49"/>
    </row>
    <row r="26" spans="4:14" ht="14.25">
      <c r="E26" s="47"/>
      <c r="F26" s="48"/>
      <c r="G26" s="48"/>
      <c r="H26" s="49"/>
      <c r="I26" s="49"/>
    </row>
    <row r="27" spans="4:14" ht="14.25">
      <c r="E27" s="76" t="s">
        <v>450</v>
      </c>
      <c r="F27" s="76"/>
      <c r="G27" s="76"/>
      <c r="H27" s="76"/>
      <c r="I27" s="49"/>
    </row>
  </sheetData>
  <mergeCells count="7">
    <mergeCell ref="I4:O4"/>
    <mergeCell ref="D6:O6"/>
    <mergeCell ref="D8:D9"/>
    <mergeCell ref="E8:E9"/>
    <mergeCell ref="F8:I8"/>
    <mergeCell ref="J8:N8"/>
    <mergeCell ref="M7:N7"/>
  </mergeCells>
  <pageMargins left="0" right="0" top="0.15748031496062992" bottom="0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2:L18"/>
  <sheetViews>
    <sheetView workbookViewId="0">
      <selection activeCell="M41" sqref="M41"/>
    </sheetView>
  </sheetViews>
  <sheetFormatPr defaultColWidth="9.140625" defaultRowHeight="12"/>
  <cols>
    <col min="1" max="1" width="4" style="228" bestFit="1" customWidth="1"/>
    <col min="2" max="2" width="16.28515625" style="228" customWidth="1"/>
    <col min="3" max="3" width="11.42578125" style="228" customWidth="1"/>
    <col min="4" max="4" width="11.85546875" style="228" customWidth="1"/>
    <col min="5" max="5" width="15" style="228" customWidth="1"/>
    <col min="6" max="6" width="10.140625" style="228" customWidth="1"/>
    <col min="7" max="7" width="13" style="228" customWidth="1"/>
    <col min="8" max="8" width="11.7109375" style="228" customWidth="1"/>
    <col min="9" max="9" width="13" style="228" customWidth="1"/>
    <col min="10" max="10" width="13.7109375" style="228" customWidth="1"/>
    <col min="11" max="11" width="14.28515625" style="228" customWidth="1"/>
    <col min="12" max="12" width="14.85546875" style="228" customWidth="1"/>
    <col min="13" max="16384" width="9.140625" style="228"/>
  </cols>
  <sheetData>
    <row r="2" spans="1:12">
      <c r="A2" s="557" t="s">
        <v>400</v>
      </c>
      <c r="B2" s="557"/>
      <c r="C2" s="557"/>
      <c r="D2" s="557"/>
      <c r="E2" s="557"/>
      <c r="F2" s="557"/>
      <c r="G2" s="557"/>
      <c r="H2" s="557"/>
      <c r="I2" s="557"/>
      <c r="J2" s="557"/>
      <c r="K2" s="557"/>
      <c r="L2" s="557"/>
    </row>
    <row r="5" spans="1:12" ht="25.5" customHeight="1">
      <c r="A5" s="555" t="s">
        <v>271</v>
      </c>
      <c r="B5" s="555" t="s">
        <v>299</v>
      </c>
      <c r="C5" s="555" t="s">
        <v>309</v>
      </c>
      <c r="D5" s="558" t="s">
        <v>300</v>
      </c>
      <c r="E5" s="558" t="s">
        <v>301</v>
      </c>
      <c r="F5" s="558" t="s">
        <v>308</v>
      </c>
      <c r="G5" s="558" t="s">
        <v>305</v>
      </c>
      <c r="H5" s="558" t="s">
        <v>302</v>
      </c>
      <c r="I5" s="555" t="s">
        <v>306</v>
      </c>
      <c r="J5" s="555" t="s">
        <v>307</v>
      </c>
      <c r="K5" s="555" t="s">
        <v>303</v>
      </c>
      <c r="L5" s="556" t="s">
        <v>304</v>
      </c>
    </row>
    <row r="6" spans="1:12" ht="42" customHeight="1">
      <c r="A6" s="555"/>
      <c r="B6" s="555"/>
      <c r="C6" s="555"/>
      <c r="D6" s="559"/>
      <c r="E6" s="559"/>
      <c r="F6" s="559"/>
      <c r="G6" s="559"/>
      <c r="H6" s="559"/>
      <c r="I6" s="555"/>
      <c r="J6" s="555"/>
      <c r="K6" s="555"/>
      <c r="L6" s="556"/>
    </row>
    <row r="7" spans="1:12" s="248" customFormat="1" ht="38.25" customHeight="1">
      <c r="A7" s="245">
        <v>1</v>
      </c>
      <c r="B7" s="183" t="s">
        <v>568</v>
      </c>
      <c r="C7" s="180" t="s">
        <v>453</v>
      </c>
      <c r="D7" s="180" t="s">
        <v>569</v>
      </c>
      <c r="E7" s="180">
        <v>17</v>
      </c>
      <c r="F7" s="458">
        <v>3000</v>
      </c>
      <c r="G7" s="246">
        <v>310</v>
      </c>
      <c r="H7" s="247">
        <v>2570</v>
      </c>
      <c r="I7" s="247">
        <f>G7*H7</f>
        <v>796700</v>
      </c>
      <c r="J7" s="247">
        <f>+I7*12</f>
        <v>9560400</v>
      </c>
      <c r="K7" s="247">
        <v>500000</v>
      </c>
      <c r="L7" s="247">
        <f>+J7+K7</f>
        <v>10060400</v>
      </c>
    </row>
    <row r="8" spans="1:12">
      <c r="A8" s="249">
        <v>3</v>
      </c>
      <c r="B8" s="250"/>
      <c r="C8" s="249"/>
      <c r="D8" s="249"/>
      <c r="E8" s="249"/>
      <c r="F8" s="251"/>
      <c r="G8" s="251"/>
      <c r="H8" s="247"/>
      <c r="I8" s="247"/>
      <c r="J8" s="247"/>
      <c r="K8" s="247"/>
      <c r="L8" s="247"/>
    </row>
    <row r="9" spans="1:12">
      <c r="A9" s="249">
        <v>4</v>
      </c>
      <c r="B9" s="250"/>
      <c r="C9" s="249"/>
      <c r="D9" s="249"/>
      <c r="E9" s="249"/>
      <c r="F9" s="251"/>
      <c r="G9" s="251"/>
      <c r="H9" s="247"/>
      <c r="I9" s="247">
        <f t="shared" ref="I9:I11" si="0">G9*H9</f>
        <v>0</v>
      </c>
      <c r="J9" s="247"/>
      <c r="K9" s="247"/>
      <c r="L9" s="247">
        <f t="shared" ref="L9:L11" si="1">+J9+K9</f>
        <v>0</v>
      </c>
    </row>
    <row r="10" spans="1:12">
      <c r="A10" s="249">
        <v>5</v>
      </c>
      <c r="B10" s="250"/>
      <c r="C10" s="249"/>
      <c r="D10" s="249"/>
      <c r="E10" s="249"/>
      <c r="F10" s="251"/>
      <c r="G10" s="251"/>
      <c r="H10" s="247"/>
      <c r="I10" s="247">
        <f t="shared" si="0"/>
        <v>0</v>
      </c>
      <c r="J10" s="247"/>
      <c r="K10" s="247"/>
      <c r="L10" s="247">
        <f t="shared" si="1"/>
        <v>0</v>
      </c>
    </row>
    <row r="11" spans="1:12">
      <c r="A11" s="249">
        <v>6</v>
      </c>
      <c r="B11" s="250"/>
      <c r="C11" s="249"/>
      <c r="D11" s="249"/>
      <c r="E11" s="249"/>
      <c r="F11" s="251"/>
      <c r="G11" s="251"/>
      <c r="H11" s="247"/>
      <c r="I11" s="247">
        <f t="shared" si="0"/>
        <v>0</v>
      </c>
      <c r="J11" s="247"/>
      <c r="K11" s="247"/>
      <c r="L11" s="247">
        <f t="shared" si="1"/>
        <v>0</v>
      </c>
    </row>
    <row r="12" spans="1:12">
      <c r="A12" s="252"/>
      <c r="B12" s="253" t="s">
        <v>253</v>
      </c>
      <c r="C12" s="254"/>
      <c r="D12" s="254"/>
      <c r="E12" s="254"/>
      <c r="F12" s="254"/>
      <c r="G12" s="254"/>
      <c r="H12" s="255">
        <f t="shared" ref="H12:L12" si="2">+SUM(H7:H11)</f>
        <v>2570</v>
      </c>
      <c r="I12" s="255">
        <f t="shared" si="2"/>
        <v>796700</v>
      </c>
      <c r="J12" s="255">
        <f t="shared" si="2"/>
        <v>9560400</v>
      </c>
      <c r="K12" s="255">
        <f t="shared" si="2"/>
        <v>500000</v>
      </c>
      <c r="L12" s="255">
        <f t="shared" si="2"/>
        <v>10060400</v>
      </c>
    </row>
    <row r="16" spans="1:12" s="118" customFormat="1">
      <c r="A16" s="256"/>
      <c r="B16" s="257" t="s">
        <v>451</v>
      </c>
      <c r="C16" s="257"/>
      <c r="D16" s="228"/>
      <c r="E16" s="258"/>
      <c r="F16" s="258"/>
    </row>
    <row r="17" spans="1:6" s="118" customFormat="1">
      <c r="A17" s="256"/>
      <c r="B17" s="259"/>
      <c r="C17" s="256"/>
      <c r="D17" s="256"/>
      <c r="E17" s="258"/>
      <c r="F17" s="258"/>
    </row>
    <row r="18" spans="1:6" s="118" customFormat="1" ht="21.75" customHeight="1">
      <c r="A18" s="256"/>
      <c r="B18" s="121" t="s">
        <v>470</v>
      </c>
      <c r="C18" s="121"/>
      <c r="D18" s="121"/>
      <c r="E18" s="121"/>
      <c r="F18" s="258"/>
    </row>
  </sheetData>
  <mergeCells count="13">
    <mergeCell ref="K5:K6"/>
    <mergeCell ref="L5:L6"/>
    <mergeCell ref="J5:J6"/>
    <mergeCell ref="A2:L2"/>
    <mergeCell ref="F5:F6"/>
    <mergeCell ref="G5:G6"/>
    <mergeCell ref="H5:H6"/>
    <mergeCell ref="I5:I6"/>
    <mergeCell ref="A5:A6"/>
    <mergeCell ref="B5:B6"/>
    <mergeCell ref="C5:C6"/>
    <mergeCell ref="D5:D6"/>
    <mergeCell ref="E5:E6"/>
  </mergeCells>
  <pageMargins left="0.2" right="0.16" top="0.75" bottom="0.75" header="0.3" footer="0.3"/>
  <pageSetup scale="9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>
    <tabColor theme="5"/>
  </sheetPr>
  <dimension ref="B5:G22"/>
  <sheetViews>
    <sheetView topLeftCell="A43" zoomScale="85" zoomScaleNormal="85" workbookViewId="0">
      <selection activeCell="J13" sqref="J13"/>
    </sheetView>
  </sheetViews>
  <sheetFormatPr defaultColWidth="9.140625" defaultRowHeight="14.25"/>
  <cols>
    <col min="1" max="1" width="1.28515625" style="24" customWidth="1"/>
    <col min="2" max="2" width="6.140625" style="24" customWidth="1"/>
    <col min="3" max="3" width="43.85546875" style="24" customWidth="1"/>
    <col min="4" max="4" width="22.7109375" style="28" customWidth="1"/>
    <col min="5" max="6" width="21" style="28" customWidth="1"/>
    <col min="7" max="16384" width="9.140625" style="24"/>
  </cols>
  <sheetData>
    <row r="5" spans="2:6">
      <c r="D5" s="560" t="s">
        <v>179</v>
      </c>
      <c r="E5" s="560"/>
      <c r="F5" s="560"/>
    </row>
    <row r="6" spans="2:6">
      <c r="B6" s="5"/>
      <c r="C6" s="6"/>
      <c r="D6" s="5"/>
      <c r="E6" s="5"/>
      <c r="F6" s="5"/>
    </row>
    <row r="7" spans="2:6">
      <c r="D7" s="24"/>
      <c r="E7" s="24"/>
      <c r="F7" s="24"/>
    </row>
    <row r="8" spans="2:6" ht="15.75">
      <c r="B8" s="561" t="s">
        <v>401</v>
      </c>
      <c r="C8" s="561"/>
      <c r="D8" s="561"/>
      <c r="E8" s="561"/>
      <c r="F8" s="561"/>
    </row>
    <row r="9" spans="2:6">
      <c r="D9" s="24"/>
      <c r="E9" s="24"/>
      <c r="F9" s="24"/>
    </row>
    <row r="10" spans="2:6">
      <c r="D10" s="24"/>
      <c r="E10" s="24"/>
      <c r="F10" s="24"/>
    </row>
    <row r="11" spans="2:6" ht="15" customHeight="1">
      <c r="B11" s="562" t="s">
        <v>20</v>
      </c>
      <c r="C11" s="562" t="s">
        <v>50</v>
      </c>
      <c r="D11" s="564" t="s">
        <v>366</v>
      </c>
      <c r="E11" s="565"/>
      <c r="F11" s="566"/>
    </row>
    <row r="12" spans="2:6">
      <c r="B12" s="563"/>
      <c r="C12" s="563"/>
      <c r="D12" s="29" t="s">
        <v>51</v>
      </c>
      <c r="E12" s="29" t="s">
        <v>178</v>
      </c>
      <c r="F12" s="29" t="s">
        <v>22</v>
      </c>
    </row>
    <row r="13" spans="2:6" ht="25.5" customHeight="1">
      <c r="B13" s="457">
        <v>1</v>
      </c>
      <c r="C13" s="457" t="s">
        <v>47</v>
      </c>
      <c r="D13" s="460">
        <v>10000</v>
      </c>
      <c r="E13" s="460">
        <v>12</v>
      </c>
      <c r="F13" s="461">
        <f>+D13*E13</f>
        <v>120000</v>
      </c>
    </row>
    <row r="14" spans="2:6" ht="25.5" customHeight="1">
      <c r="B14" s="457">
        <v>2</v>
      </c>
      <c r="C14" s="457" t="s">
        <v>48</v>
      </c>
      <c r="D14" s="460"/>
      <c r="E14" s="460"/>
      <c r="F14" s="461">
        <f t="shared" ref="F14:F15" si="0">+D14*E14</f>
        <v>0</v>
      </c>
    </row>
    <row r="15" spans="2:6" ht="25.5" customHeight="1">
      <c r="B15" s="457">
        <v>3</v>
      </c>
      <c r="C15" s="457" t="s">
        <v>49</v>
      </c>
      <c r="D15" s="460">
        <v>154500</v>
      </c>
      <c r="E15" s="460">
        <v>12</v>
      </c>
      <c r="F15" s="461">
        <f t="shared" si="0"/>
        <v>1854000</v>
      </c>
    </row>
    <row r="16" spans="2:6">
      <c r="B16" s="457">
        <v>4</v>
      </c>
      <c r="C16" s="457" t="s">
        <v>292</v>
      </c>
      <c r="D16" s="460">
        <v>280000</v>
      </c>
      <c r="E16" s="460">
        <v>12</v>
      </c>
      <c r="F16" s="461">
        <f>+D16*E16</f>
        <v>3360000</v>
      </c>
    </row>
    <row r="17" spans="2:7" ht="21" customHeight="1">
      <c r="B17" s="30"/>
      <c r="C17" s="30" t="s">
        <v>0</v>
      </c>
      <c r="D17" s="30"/>
      <c r="E17" s="112"/>
      <c r="F17" s="31">
        <f>SUM(F13:F16)</f>
        <v>5334000</v>
      </c>
    </row>
    <row r="20" spans="2:7" ht="15">
      <c r="B20" s="48"/>
      <c r="C20" s="133" t="s">
        <v>469</v>
      </c>
      <c r="D20" s="130"/>
      <c r="E20"/>
      <c r="F20" s="49"/>
      <c r="G20" s="49"/>
    </row>
    <row r="21" spans="2:7">
      <c r="B21" s="48"/>
      <c r="C21" s="47"/>
      <c r="D21" s="48"/>
      <c r="E21" s="48"/>
      <c r="F21" s="49"/>
      <c r="G21" s="49"/>
    </row>
    <row r="22" spans="2:7" ht="21.75" customHeight="1">
      <c r="B22" s="48"/>
      <c r="C22" s="76" t="s">
        <v>450</v>
      </c>
      <c r="D22" s="76"/>
      <c r="E22" s="76"/>
      <c r="F22" s="76"/>
      <c r="G22" s="49"/>
    </row>
  </sheetData>
  <mergeCells count="5">
    <mergeCell ref="D5:F5"/>
    <mergeCell ref="B8:F8"/>
    <mergeCell ref="B11:B12"/>
    <mergeCell ref="C11:C12"/>
    <mergeCell ref="D11:F11"/>
  </mergeCells>
  <pageMargins left="0" right="0" top="0.5" bottom="0.25" header="0" footer="0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-0.249977111117893"/>
  </sheetPr>
  <dimension ref="A2:I53"/>
  <sheetViews>
    <sheetView showGridLines="0" topLeftCell="A61" workbookViewId="0">
      <selection activeCell="L9" sqref="L9"/>
    </sheetView>
  </sheetViews>
  <sheetFormatPr defaultColWidth="9.140625" defaultRowHeight="12.75"/>
  <cols>
    <col min="1" max="1" width="0.5703125" style="5" customWidth="1"/>
    <col min="2" max="2" width="1.5703125" style="5" customWidth="1"/>
    <col min="3" max="3" width="4.7109375" style="5" customWidth="1"/>
    <col min="4" max="4" width="30.140625" style="9" customWidth="1"/>
    <col min="5" max="5" width="11.28515625" style="5" bestFit="1" customWidth="1"/>
    <col min="6" max="6" width="10.5703125" style="5" customWidth="1"/>
    <col min="7" max="7" width="12.85546875" style="5" bestFit="1" customWidth="1"/>
    <col min="8" max="8" width="15.5703125" style="5" customWidth="1"/>
    <col min="9" max="9" width="41.7109375" style="5" customWidth="1"/>
    <col min="10" max="16384" width="9.140625" style="5"/>
  </cols>
  <sheetData>
    <row r="2" spans="1:9" ht="14.25">
      <c r="A2" s="78"/>
      <c r="B2" s="78"/>
      <c r="C2" s="78"/>
      <c r="D2" s="84"/>
      <c r="E2" s="78"/>
      <c r="F2" s="78"/>
      <c r="G2" s="568" t="s">
        <v>65</v>
      </c>
      <c r="H2" s="568"/>
      <c r="I2" s="568"/>
    </row>
    <row r="3" spans="1:9" ht="14.25">
      <c r="A3" s="78"/>
      <c r="B3" s="78"/>
      <c r="C3" s="78"/>
      <c r="D3" s="84"/>
      <c r="E3" s="78"/>
      <c r="F3" s="78"/>
      <c r="G3" s="78"/>
      <c r="H3" s="78"/>
      <c r="I3" s="78"/>
    </row>
    <row r="4" spans="1:9" ht="15">
      <c r="A4" s="78"/>
      <c r="B4" s="78"/>
      <c r="C4" s="78"/>
      <c r="D4" s="569" t="s">
        <v>311</v>
      </c>
      <c r="E4" s="569"/>
      <c r="F4" s="569"/>
      <c r="G4" s="569"/>
      <c r="H4" s="569"/>
      <c r="I4" s="569"/>
    </row>
    <row r="5" spans="1:9" ht="14.25">
      <c r="A5" s="78"/>
      <c r="B5" s="78"/>
      <c r="C5" s="78"/>
      <c r="D5" s="84"/>
      <c r="E5" s="78"/>
      <c r="F5" s="78"/>
      <c r="G5" s="78"/>
      <c r="H5" s="78"/>
      <c r="I5" s="85" t="s">
        <v>42</v>
      </c>
    </row>
    <row r="6" spans="1:9" ht="25.5" customHeight="1">
      <c r="A6" s="78"/>
      <c r="B6" s="78"/>
      <c r="C6" s="89" t="s">
        <v>20</v>
      </c>
      <c r="D6" s="90" t="s">
        <v>7</v>
      </c>
      <c r="E6" s="91" t="s">
        <v>51</v>
      </c>
      <c r="F6" s="91" t="s">
        <v>55</v>
      </c>
      <c r="G6" s="91" t="s">
        <v>56</v>
      </c>
      <c r="H6" s="91" t="s">
        <v>53</v>
      </c>
      <c r="I6" s="92" t="s">
        <v>2</v>
      </c>
    </row>
    <row r="7" spans="1:9" ht="36" customHeight="1">
      <c r="A7" s="78"/>
      <c r="B7" s="78"/>
      <c r="C7" s="459">
        <v>1</v>
      </c>
      <c r="D7" s="98" t="s">
        <v>471</v>
      </c>
      <c r="E7" s="463">
        <v>15000</v>
      </c>
      <c r="F7" s="459">
        <v>12</v>
      </c>
      <c r="G7" s="464">
        <f>E7*F7</f>
        <v>180000</v>
      </c>
      <c r="H7" s="462">
        <f>+G7*12</f>
        <v>2160000</v>
      </c>
      <c r="I7" s="570" t="s">
        <v>592</v>
      </c>
    </row>
    <row r="8" spans="1:9" ht="36" customHeight="1">
      <c r="A8" s="78"/>
      <c r="B8" s="78"/>
      <c r="C8" s="459">
        <v>2</v>
      </c>
      <c r="D8" s="98" t="s">
        <v>472</v>
      </c>
      <c r="E8" s="463">
        <v>45000</v>
      </c>
      <c r="F8" s="459">
        <v>20</v>
      </c>
      <c r="G8" s="459">
        <f>+E8*F8</f>
        <v>900000</v>
      </c>
      <c r="H8" s="459">
        <f>+G8*6</f>
        <v>5400000</v>
      </c>
      <c r="I8" s="571"/>
    </row>
    <row r="9" spans="1:9" ht="36" customHeight="1">
      <c r="A9" s="78"/>
      <c r="B9" s="78"/>
      <c r="C9" s="459">
        <v>3</v>
      </c>
      <c r="D9" s="98" t="s">
        <v>590</v>
      </c>
      <c r="E9" s="463">
        <v>250000</v>
      </c>
      <c r="F9" s="459">
        <v>1</v>
      </c>
      <c r="G9" s="464">
        <f>E9*F9</f>
        <v>250000</v>
      </c>
      <c r="H9" s="459">
        <f>+G9*6</f>
        <v>1500000</v>
      </c>
      <c r="I9" s="571"/>
    </row>
    <row r="10" spans="1:9" ht="36" customHeight="1">
      <c r="A10" s="78"/>
      <c r="B10" s="78"/>
      <c r="C10" s="459"/>
      <c r="D10" s="98" t="s">
        <v>491</v>
      </c>
      <c r="E10" s="463">
        <v>300000</v>
      </c>
      <c r="F10" s="459">
        <v>1</v>
      </c>
      <c r="G10" s="464">
        <f>E10*F10</f>
        <v>300000</v>
      </c>
      <c r="H10" s="459">
        <f>+G10*6</f>
        <v>1800000</v>
      </c>
      <c r="I10" s="571"/>
    </row>
    <row r="11" spans="1:9" ht="36" customHeight="1">
      <c r="A11" s="78"/>
      <c r="B11" s="78"/>
      <c r="C11" s="459">
        <v>4</v>
      </c>
      <c r="D11" s="98" t="s">
        <v>591</v>
      </c>
      <c r="E11" s="463">
        <v>250000</v>
      </c>
      <c r="F11" s="459">
        <v>2</v>
      </c>
      <c r="G11" s="459">
        <f>+E11*F11</f>
        <v>500000</v>
      </c>
      <c r="H11" s="459">
        <f>+G11*4</f>
        <v>2000000</v>
      </c>
      <c r="I11" s="572"/>
    </row>
    <row r="12" spans="1:9" ht="14.25">
      <c r="A12" s="78"/>
      <c r="B12" s="78"/>
      <c r="C12" s="108">
        <v>4</v>
      </c>
      <c r="D12" s="94" t="s">
        <v>54</v>
      </c>
      <c r="E12" s="93"/>
      <c r="F12" s="93"/>
      <c r="G12" s="93"/>
      <c r="H12" s="95">
        <f>+H7+H8+H11+H9+H10</f>
        <v>12860000</v>
      </c>
      <c r="I12" s="96"/>
    </row>
    <row r="13" spans="1:9" ht="14.25">
      <c r="A13" s="78"/>
      <c r="B13" s="78"/>
      <c r="C13" s="78"/>
      <c r="D13" s="84"/>
      <c r="E13" s="78"/>
      <c r="F13" s="78"/>
      <c r="G13" s="78"/>
      <c r="H13" s="78"/>
      <c r="I13" s="78"/>
    </row>
    <row r="14" spans="1:9" ht="14.25">
      <c r="A14" s="78"/>
      <c r="B14" s="567"/>
      <c r="C14" s="567"/>
      <c r="D14" s="567"/>
      <c r="E14" s="567"/>
      <c r="F14" s="567"/>
      <c r="G14" s="567"/>
      <c r="H14" s="567"/>
      <c r="I14" s="567"/>
    </row>
    <row r="15" spans="1:9" ht="14.25">
      <c r="A15" s="78"/>
      <c r="B15" s="78"/>
      <c r="C15" s="78"/>
      <c r="D15" s="84"/>
      <c r="E15" s="78"/>
      <c r="F15" s="78"/>
      <c r="G15" s="78"/>
      <c r="H15" s="78"/>
      <c r="I15" s="78"/>
    </row>
    <row r="16" spans="1:9" ht="15">
      <c r="A16" s="79"/>
      <c r="B16"/>
      <c r="C16"/>
      <c r="D16"/>
      <c r="E16"/>
      <c r="F16"/>
      <c r="G16"/>
      <c r="H16"/>
      <c r="I16"/>
    </row>
    <row r="17" spans="1:9" ht="15">
      <c r="A17" s="79"/>
      <c r="B17"/>
      <c r="C17"/>
      <c r="D17"/>
      <c r="E17"/>
      <c r="F17"/>
      <c r="G17"/>
      <c r="H17"/>
      <c r="I17"/>
    </row>
    <row r="21" spans="1:9" ht="15">
      <c r="C21" s="220"/>
      <c r="D21" s="573" t="s">
        <v>345</v>
      </c>
      <c r="E21" s="573"/>
      <c r="F21" s="573"/>
      <c r="G21" s="573"/>
      <c r="H21" s="573"/>
      <c r="I21" s="573"/>
    </row>
    <row r="22" spans="1:9">
      <c r="C22" s="576"/>
      <c r="D22" s="576"/>
      <c r="E22" s="576"/>
      <c r="F22" s="576"/>
      <c r="G22" s="576"/>
      <c r="H22" s="576"/>
      <c r="I22" s="576"/>
    </row>
    <row r="23" spans="1:9">
      <c r="C23" s="220"/>
      <c r="D23" s="220"/>
      <c r="E23" s="221"/>
      <c r="F23" s="220"/>
      <c r="G23" s="220"/>
      <c r="H23" s="220"/>
      <c r="I23" s="220" t="s">
        <v>346</v>
      </c>
    </row>
    <row r="24" spans="1:9">
      <c r="C24" s="577" t="s">
        <v>20</v>
      </c>
      <c r="D24" s="577" t="s">
        <v>73</v>
      </c>
      <c r="E24" s="578" t="s">
        <v>347</v>
      </c>
      <c r="F24" s="219"/>
      <c r="G24" s="222"/>
      <c r="H24" s="578" t="s">
        <v>348</v>
      </c>
      <c r="I24" s="578" t="s">
        <v>349</v>
      </c>
    </row>
    <row r="25" spans="1:9">
      <c r="C25" s="577"/>
      <c r="D25" s="577"/>
      <c r="E25" s="579"/>
      <c r="F25" s="219" t="s">
        <v>350</v>
      </c>
      <c r="G25" s="219" t="s">
        <v>351</v>
      </c>
      <c r="H25" s="579"/>
      <c r="I25" s="579"/>
    </row>
    <row r="26" spans="1:9">
      <c r="C26" s="456">
        <v>1</v>
      </c>
      <c r="D26" s="451" t="s">
        <v>570</v>
      </c>
      <c r="E26" s="456" t="s">
        <v>352</v>
      </c>
      <c r="F26" s="454">
        <v>3</v>
      </c>
      <c r="G26" s="453">
        <v>48</v>
      </c>
      <c r="H26" s="452">
        <v>8100</v>
      </c>
      <c r="I26" s="455">
        <f>G26*H26</f>
        <v>388800</v>
      </c>
    </row>
    <row r="27" spans="1:9">
      <c r="C27" s="456">
        <v>2</v>
      </c>
      <c r="D27" s="451" t="s">
        <v>571</v>
      </c>
      <c r="E27" s="456" t="s">
        <v>352</v>
      </c>
      <c r="F27" s="454">
        <v>3</v>
      </c>
      <c r="G27" s="453">
        <v>48</v>
      </c>
      <c r="H27" s="452">
        <v>3300</v>
      </c>
      <c r="I27" s="455">
        <f t="shared" ref="I27:I46" si="0">G27*H27</f>
        <v>158400</v>
      </c>
    </row>
    <row r="28" spans="1:9">
      <c r="C28" s="456">
        <v>3</v>
      </c>
      <c r="D28" s="451" t="s">
        <v>572</v>
      </c>
      <c r="E28" s="456" t="s">
        <v>352</v>
      </c>
      <c r="F28" s="454">
        <v>3</v>
      </c>
      <c r="G28" s="453">
        <v>48</v>
      </c>
      <c r="H28" s="452">
        <v>6000</v>
      </c>
      <c r="I28" s="455">
        <f t="shared" si="0"/>
        <v>288000</v>
      </c>
    </row>
    <row r="29" spans="1:9">
      <c r="C29" s="456">
        <v>4</v>
      </c>
      <c r="D29" s="451" t="s">
        <v>573</v>
      </c>
      <c r="E29" s="456" t="s">
        <v>352</v>
      </c>
      <c r="F29" s="454">
        <v>3</v>
      </c>
      <c r="G29" s="453">
        <v>48</v>
      </c>
      <c r="H29" s="452">
        <v>8500</v>
      </c>
      <c r="I29" s="455">
        <f t="shared" si="0"/>
        <v>408000</v>
      </c>
    </row>
    <row r="30" spans="1:9">
      <c r="C30" s="456">
        <v>5</v>
      </c>
      <c r="D30" s="451" t="s">
        <v>353</v>
      </c>
      <c r="E30" s="456" t="s">
        <v>352</v>
      </c>
      <c r="F30" s="454">
        <v>6</v>
      </c>
      <c r="G30" s="453">
        <v>96</v>
      </c>
      <c r="H30" s="452">
        <v>2000</v>
      </c>
      <c r="I30" s="455">
        <f t="shared" si="0"/>
        <v>192000</v>
      </c>
    </row>
    <row r="31" spans="1:9">
      <c r="C31" s="456">
        <v>6</v>
      </c>
      <c r="D31" s="451" t="s">
        <v>574</v>
      </c>
      <c r="E31" s="456" t="s">
        <v>352</v>
      </c>
      <c r="F31" s="454">
        <v>6</v>
      </c>
      <c r="G31" s="453">
        <v>96</v>
      </c>
      <c r="H31" s="452">
        <v>10000</v>
      </c>
      <c r="I31" s="455">
        <f t="shared" si="0"/>
        <v>960000</v>
      </c>
    </row>
    <row r="32" spans="1:9">
      <c r="C32" s="456">
        <v>7</v>
      </c>
      <c r="D32" s="451" t="s">
        <v>575</v>
      </c>
      <c r="E32" s="456" t="s">
        <v>352</v>
      </c>
      <c r="F32" s="454">
        <v>8</v>
      </c>
      <c r="G32" s="453">
        <v>128</v>
      </c>
      <c r="H32" s="452">
        <v>3500</v>
      </c>
      <c r="I32" s="455">
        <f t="shared" si="0"/>
        <v>448000</v>
      </c>
    </row>
    <row r="33" spans="3:9">
      <c r="C33" s="456">
        <v>8</v>
      </c>
      <c r="D33" s="451" t="s">
        <v>576</v>
      </c>
      <c r="E33" s="456" t="s">
        <v>352</v>
      </c>
      <c r="F33" s="454">
        <v>8</v>
      </c>
      <c r="G33" s="453">
        <v>128</v>
      </c>
      <c r="H33" s="452">
        <v>3000</v>
      </c>
      <c r="I33" s="455">
        <f t="shared" si="0"/>
        <v>384000</v>
      </c>
    </row>
    <row r="34" spans="3:9">
      <c r="C34" s="456">
        <v>9</v>
      </c>
      <c r="D34" s="451" t="s">
        <v>577</v>
      </c>
      <c r="E34" s="456" t="s">
        <v>352</v>
      </c>
      <c r="F34" s="454">
        <v>6</v>
      </c>
      <c r="G34" s="453">
        <v>96</v>
      </c>
      <c r="H34" s="452">
        <v>3000</v>
      </c>
      <c r="I34" s="455">
        <f t="shared" si="0"/>
        <v>288000</v>
      </c>
    </row>
    <row r="35" spans="3:9">
      <c r="C35" s="456">
        <v>10</v>
      </c>
      <c r="D35" s="451" t="s">
        <v>578</v>
      </c>
      <c r="E35" s="456" t="s">
        <v>352</v>
      </c>
      <c r="F35" s="454">
        <v>3</v>
      </c>
      <c r="G35" s="453">
        <v>48</v>
      </c>
      <c r="H35" s="452">
        <v>4500</v>
      </c>
      <c r="I35" s="455">
        <f t="shared" si="0"/>
        <v>216000</v>
      </c>
    </row>
    <row r="36" spans="3:9">
      <c r="C36" s="456">
        <v>11</v>
      </c>
      <c r="D36" s="451" t="s">
        <v>579</v>
      </c>
      <c r="E36" s="456" t="s">
        <v>352</v>
      </c>
      <c r="F36" s="454">
        <v>12</v>
      </c>
      <c r="G36" s="453">
        <v>192</v>
      </c>
      <c r="H36" s="452">
        <v>2600</v>
      </c>
      <c r="I36" s="455">
        <f t="shared" si="0"/>
        <v>499200</v>
      </c>
    </row>
    <row r="37" spans="3:9">
      <c r="C37" s="456">
        <v>12</v>
      </c>
      <c r="D37" s="451" t="s">
        <v>580</v>
      </c>
      <c r="E37" s="456" t="s">
        <v>352</v>
      </c>
      <c r="F37" s="454">
        <v>3</v>
      </c>
      <c r="G37" s="453">
        <v>48</v>
      </c>
      <c r="H37" s="452">
        <v>2850</v>
      </c>
      <c r="I37" s="455">
        <f t="shared" si="0"/>
        <v>136800</v>
      </c>
    </row>
    <row r="38" spans="3:9">
      <c r="C38" s="456">
        <v>13</v>
      </c>
      <c r="D38" s="451" t="s">
        <v>581</v>
      </c>
      <c r="E38" s="456" t="s">
        <v>352</v>
      </c>
      <c r="F38" s="454">
        <v>6</v>
      </c>
      <c r="G38" s="453">
        <v>96</v>
      </c>
      <c r="H38" s="452">
        <v>4100</v>
      </c>
      <c r="I38" s="455">
        <f t="shared" si="0"/>
        <v>393600</v>
      </c>
    </row>
    <row r="39" spans="3:9">
      <c r="C39" s="456">
        <v>14</v>
      </c>
      <c r="D39" s="451" t="s">
        <v>582</v>
      </c>
      <c r="E39" s="456" t="s">
        <v>352</v>
      </c>
      <c r="F39" s="454">
        <v>6</v>
      </c>
      <c r="G39" s="453">
        <v>96</v>
      </c>
      <c r="H39" s="452">
        <v>2500</v>
      </c>
      <c r="I39" s="455">
        <f t="shared" si="0"/>
        <v>240000</v>
      </c>
    </row>
    <row r="40" spans="3:9">
      <c r="C40" s="456">
        <v>15</v>
      </c>
      <c r="D40" s="451" t="s">
        <v>583</v>
      </c>
      <c r="E40" s="456" t="s">
        <v>352</v>
      </c>
      <c r="F40" s="454">
        <v>12</v>
      </c>
      <c r="G40" s="453">
        <v>192</v>
      </c>
      <c r="H40" s="452">
        <v>1500</v>
      </c>
      <c r="I40" s="455">
        <f t="shared" si="0"/>
        <v>288000</v>
      </c>
    </row>
    <row r="41" spans="3:9">
      <c r="C41" s="456">
        <v>16</v>
      </c>
      <c r="D41" s="451" t="s">
        <v>584</v>
      </c>
      <c r="E41" s="456" t="s">
        <v>352</v>
      </c>
      <c r="F41" s="454">
        <v>12</v>
      </c>
      <c r="G41" s="453">
        <v>192</v>
      </c>
      <c r="H41" s="452">
        <v>600</v>
      </c>
      <c r="I41" s="455">
        <f t="shared" si="0"/>
        <v>115200</v>
      </c>
    </row>
    <row r="42" spans="3:9">
      <c r="C42" s="456">
        <v>17</v>
      </c>
      <c r="D42" s="451" t="s">
        <v>585</v>
      </c>
      <c r="E42" s="456" t="s">
        <v>352</v>
      </c>
      <c r="F42" s="454">
        <v>6</v>
      </c>
      <c r="G42" s="453">
        <v>48</v>
      </c>
      <c r="H42" s="452">
        <v>1500</v>
      </c>
      <c r="I42" s="455">
        <f t="shared" si="0"/>
        <v>72000</v>
      </c>
    </row>
    <row r="43" spans="3:9">
      <c r="C43" s="456">
        <v>18</v>
      </c>
      <c r="D43" s="451" t="s">
        <v>586</v>
      </c>
      <c r="E43" s="456" t="s">
        <v>352</v>
      </c>
      <c r="F43" s="454">
        <v>3</v>
      </c>
      <c r="G43" s="453">
        <v>6</v>
      </c>
      <c r="H43" s="452">
        <v>20000</v>
      </c>
      <c r="I43" s="455">
        <f t="shared" si="0"/>
        <v>120000</v>
      </c>
    </row>
    <row r="44" spans="3:9" ht="13.5" customHeight="1">
      <c r="C44" s="456">
        <v>19</v>
      </c>
      <c r="D44" s="451" t="s">
        <v>587</v>
      </c>
      <c r="E44" s="456" t="s">
        <v>352</v>
      </c>
      <c r="F44" s="454"/>
      <c r="G44" s="453">
        <v>3</v>
      </c>
      <c r="H44" s="452">
        <v>85000</v>
      </c>
      <c r="I44" s="455">
        <f t="shared" si="0"/>
        <v>255000</v>
      </c>
    </row>
    <row r="45" spans="3:9">
      <c r="C45" s="456">
        <v>20</v>
      </c>
      <c r="D45" s="451" t="s">
        <v>588</v>
      </c>
      <c r="E45" s="456" t="s">
        <v>352</v>
      </c>
      <c r="F45" s="454">
        <v>3</v>
      </c>
      <c r="G45" s="453">
        <v>48</v>
      </c>
      <c r="H45" s="452">
        <v>12000</v>
      </c>
      <c r="I45" s="455">
        <f t="shared" si="0"/>
        <v>576000</v>
      </c>
    </row>
    <row r="46" spans="3:9">
      <c r="C46" s="456">
        <v>21</v>
      </c>
      <c r="D46" s="451" t="s">
        <v>589</v>
      </c>
      <c r="E46" s="456" t="s">
        <v>352</v>
      </c>
      <c r="F46" s="454"/>
      <c r="G46" s="453">
        <v>3</v>
      </c>
      <c r="H46" s="452">
        <v>8000</v>
      </c>
      <c r="I46" s="455">
        <f t="shared" si="0"/>
        <v>24000</v>
      </c>
    </row>
    <row r="47" spans="3:9">
      <c r="C47" s="223"/>
      <c r="D47" s="223" t="s">
        <v>253</v>
      </c>
      <c r="E47" s="224"/>
      <c r="F47" s="574"/>
      <c r="G47" s="575"/>
      <c r="H47" s="225"/>
      <c r="I47" s="226">
        <f>SUM(I26:I46)</f>
        <v>6451000</v>
      </c>
    </row>
    <row r="51" spans="4:4">
      <c r="D51" s="133" t="s">
        <v>468</v>
      </c>
    </row>
    <row r="52" spans="4:4" ht="14.25">
      <c r="D52" s="47"/>
    </row>
    <row r="53" spans="4:4" ht="14.25">
      <c r="D53" s="76" t="s">
        <v>470</v>
      </c>
    </row>
  </sheetData>
  <mergeCells count="12">
    <mergeCell ref="F47:G47"/>
    <mergeCell ref="C22:I22"/>
    <mergeCell ref="C24:C25"/>
    <mergeCell ref="D24:D25"/>
    <mergeCell ref="E24:E25"/>
    <mergeCell ref="H24:H25"/>
    <mergeCell ref="I24:I25"/>
    <mergeCell ref="B14:I14"/>
    <mergeCell ref="G2:I2"/>
    <mergeCell ref="D4:I4"/>
    <mergeCell ref="I7:I11"/>
    <mergeCell ref="D21:I21"/>
  </mergeCells>
  <pageMargins left="0.25" right="0.25" top="0.3" bottom="0.19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цалин</vt:lpstr>
      <vt:lpstr>ахмадын сан</vt:lpstr>
      <vt:lpstr>удаан жилийн нэмэгдэл</vt:lpstr>
      <vt:lpstr>Түлш, цахилгаан</vt:lpstr>
      <vt:lpstr>Цэвэр бохир, ус , түрээс</vt:lpstr>
      <vt:lpstr>Бичиг хэрэг</vt:lpstr>
      <vt:lpstr>210402 шатахуун</vt:lpstr>
      <vt:lpstr>shuudan holboo</vt:lpstr>
      <vt:lpstr>210405 хог хаягдал</vt:lpstr>
      <vt:lpstr>Нормын хувцас</vt:lpstr>
      <vt:lpstr>эд хогшил, у-засвар 210601-604</vt:lpstr>
      <vt:lpstr> tomilolt</vt:lpstr>
      <vt:lpstr>БГАҮТХ 210803-210805</vt:lpstr>
      <vt:lpstr>БГАҮТХ ҮҮА 210806</vt:lpstr>
      <vt:lpstr>БГАҮТХ 210807 Газрын төлбөр </vt:lpstr>
      <vt:lpstr>БҮБЗардал 210901-210902</vt:lpstr>
      <vt:lpstr>nitin biyein tamir</vt:lpstr>
      <vt:lpstr>temtseen uraldaan 80305-210901</vt:lpstr>
      <vt:lpstr>tetgemj</vt:lpstr>
      <vt:lpstr>negtgel 2025</vt:lpstr>
      <vt:lpstr>Бусад зардлын хэмнэлт, хэтрэлт</vt:lpstr>
      <vt:lpstr> tetgeber 7</vt:lpstr>
      <vt:lpstr>tetgeber 7a</vt:lpstr>
      <vt:lpstr>tetgeber 7Б</vt:lpstr>
      <vt:lpstr>tetgeber 7в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urnuh</dc:creator>
  <cp:lastModifiedBy>user</cp:lastModifiedBy>
  <cp:lastPrinted>2022-07-19T01:50:39Z</cp:lastPrinted>
  <dcterms:created xsi:type="dcterms:W3CDTF">2009-06-27T23:21:55Z</dcterms:created>
  <dcterms:modified xsi:type="dcterms:W3CDTF">2024-07-08T09:10:18Z</dcterms:modified>
</cp:coreProperties>
</file>